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hp\Desktop\الاحصاءات البيئية للعراق  قطاع المياه 2024\"/>
    </mc:Choice>
  </mc:AlternateContent>
  <xr:revisionPtr revIDLastSave="0" documentId="13_ncr:1_{7B870AEC-FB69-4E6A-A32A-614B4771EFF7}" xr6:coauthVersionLast="47" xr6:coauthVersionMax="47" xr10:uidLastSave="{00000000-0000-0000-0000-000000000000}"/>
  <bookViews>
    <workbookView xWindow="-120" yWindow="-120" windowWidth="29040" windowHeight="15720" tabRatio="815" activeTab="8" xr2:uid="{00000000-000D-0000-FFFF-FFFF00000000}"/>
  </bookViews>
  <sheets>
    <sheet name="1" sheetId="3" r:id="rId1"/>
    <sheet name="2" sheetId="2" r:id="rId2"/>
    <sheet name="3" sheetId="5" r:id="rId3"/>
    <sheet name="4" sheetId="4" r:id="rId4"/>
    <sheet name="5" sheetId="6" r:id="rId5"/>
    <sheet name="6" sheetId="7" r:id="rId6"/>
    <sheet name="7" sheetId="8" r:id="rId7"/>
    <sheet name="8" sheetId="42" r:id="rId8"/>
    <sheet name="9" sheetId="10" r:id="rId9"/>
    <sheet name="10" sheetId="17" r:id="rId10"/>
    <sheet name="11" sheetId="11" r:id="rId11"/>
    <sheet name="12" sheetId="34" r:id="rId12"/>
    <sheet name="13" sheetId="14" r:id="rId13"/>
    <sheet name="14" sheetId="29" r:id="rId14"/>
    <sheet name="15" sheetId="53" r:id="rId15"/>
    <sheet name="16" sheetId="33" r:id="rId16"/>
    <sheet name="17" sheetId="25" r:id="rId17"/>
    <sheet name="18" sheetId="26" r:id="rId18"/>
    <sheet name="19" sheetId="28" r:id="rId19"/>
    <sheet name="20" sheetId="27" r:id="rId20"/>
    <sheet name="21" sheetId="40" r:id="rId21"/>
    <sheet name="22" sheetId="30" r:id="rId22"/>
    <sheet name="23" sheetId="31" r:id="rId23"/>
    <sheet name="24" sheetId="48" r:id="rId24"/>
    <sheet name="25" sheetId="52" r:id="rId25"/>
    <sheet name="26" sheetId="32" r:id="rId26"/>
    <sheet name="27" sheetId="39" r:id="rId27"/>
    <sheet name="28" sheetId="12" r:id="rId28"/>
    <sheet name="29" sheetId="15" r:id="rId29"/>
    <sheet name="30" sheetId="23" r:id="rId30"/>
    <sheet name="31" sheetId="38" r:id="rId31"/>
    <sheet name="32" sheetId="24" r:id="rId32"/>
    <sheet name="33" sheetId="21" r:id="rId33"/>
    <sheet name="34" sheetId="41" r:id="rId34"/>
    <sheet name="35" sheetId="46" r:id="rId35"/>
    <sheet name="36" sheetId="47" r:id="rId36"/>
  </sheets>
  <definedNames>
    <definedName name="_xlnm.Print_Area" localSheetId="0">'1'!$A$1:$Q$18</definedName>
    <definedName name="_xlnm.Print_Area" localSheetId="9">'10'!$A$1:$K$28</definedName>
    <definedName name="_xlnm.Print_Area" localSheetId="10">'11'!$A$1:$L$27</definedName>
    <definedName name="_xlnm.Print_Area" localSheetId="11">'12'!$A$1:$L$27</definedName>
    <definedName name="_xlnm.Print_Area" localSheetId="12">'13'!$A$1:$K$27</definedName>
    <definedName name="_xlnm.Print_Area" localSheetId="13">'14'!$A$1:$AD$27</definedName>
    <definedName name="_xlnm.Print_Area" localSheetId="14">'15'!$A$1:$X$27</definedName>
    <definedName name="_xlnm.Print_Area" localSheetId="15">'16'!$A$1:$S$27</definedName>
    <definedName name="_xlnm.Print_Area" localSheetId="16">'17'!$A$1:$U$27</definedName>
    <definedName name="_xlnm.Print_Area" localSheetId="17">'18'!$A$1:$G$28</definedName>
    <definedName name="_xlnm.Print_Area" localSheetId="18">'19'!$A$1:$L$28</definedName>
    <definedName name="_xlnm.Print_Area" localSheetId="1">'2'!$A$1:$E$20</definedName>
    <definedName name="_xlnm.Print_Area" localSheetId="19">'20'!$A$1:$H$29</definedName>
    <definedName name="_xlnm.Print_Area" localSheetId="20">'21'!$A$1:$M$28</definedName>
    <definedName name="_xlnm.Print_Area" localSheetId="21">'22'!$A$1:$H$26</definedName>
    <definedName name="_xlnm.Print_Area" localSheetId="22">'23'!$A$1:$J$27</definedName>
    <definedName name="_xlnm.Print_Area" localSheetId="23">'24'!$A$1:$AJ$28</definedName>
    <definedName name="_xlnm.Print_Area" localSheetId="24">'25'!$A$1:$Q$27</definedName>
    <definedName name="_xlnm.Print_Area" localSheetId="25">'26'!$A$1:$E$25</definedName>
    <definedName name="_xlnm.Print_Area" localSheetId="26">'27'!$A$1:$E$28</definedName>
    <definedName name="_xlnm.Print_Area" localSheetId="27">'28'!$A$1:$M$22</definedName>
    <definedName name="_xlnm.Print_Area" localSheetId="28">'29'!$A$1:$K$52</definedName>
    <definedName name="_xlnm.Print_Area" localSheetId="2">'3'!$A$1:$J$26</definedName>
    <definedName name="_xlnm.Print_Area" localSheetId="29">'30'!$A$1:$K$461</definedName>
    <definedName name="_xlnm.Print_Area" localSheetId="30">'31'!$A$1:$G$125</definedName>
    <definedName name="_xlnm.Print_Area" localSheetId="31">'32'!$A$1:$E$21</definedName>
    <definedName name="_xlnm.Print_Area" localSheetId="32">'33'!$A$2:$O$21</definedName>
    <definedName name="_xlnm.Print_Area" localSheetId="33">'34'!$A$1:$P$25</definedName>
    <definedName name="_xlnm.Print_Area" localSheetId="34">'35'!$A$1:$G$70</definedName>
    <definedName name="_xlnm.Print_Area" localSheetId="35">'36'!$A$1:$I$344</definedName>
    <definedName name="_xlnm.Print_Area" localSheetId="3">'4'!$A$1:$R$20</definedName>
    <definedName name="_xlnm.Print_Area" localSheetId="4">'5'!$A$1:$L$27</definedName>
    <definedName name="_xlnm.Print_Area" localSheetId="5">'6'!$A$1:$N$20</definedName>
    <definedName name="_xlnm.Print_Area" localSheetId="6">'7'!$A$1:$G$22</definedName>
    <definedName name="_xlnm.Print_Area" localSheetId="7">'8'!$A$1:$P$23</definedName>
    <definedName name="_xlnm.Print_Area" localSheetId="8">'9'!$A$1:$K$29</definedName>
  </definedNames>
  <calcPr calcId="191029"/>
  <fileRecoveryPr autoRecover="0"/>
</workbook>
</file>

<file path=xl/calcChain.xml><?xml version="1.0" encoding="utf-8"?>
<calcChain xmlns="http://schemas.openxmlformats.org/spreadsheetml/2006/main">
  <c r="D21" i="10" l="1"/>
  <c r="E21" i="10"/>
  <c r="F21" i="10"/>
  <c r="G21" i="10"/>
  <c r="H21" i="10"/>
  <c r="I21" i="10"/>
  <c r="J21" i="10"/>
  <c r="V21" i="29"/>
  <c r="Y21" i="29" s="1"/>
  <c r="W21" i="29"/>
  <c r="X21" i="29"/>
  <c r="Q21" i="29"/>
  <c r="R21" i="29"/>
  <c r="T21" i="29" s="1"/>
  <c r="S21" i="29"/>
  <c r="L21" i="29"/>
  <c r="M21" i="29"/>
  <c r="N21" i="29"/>
  <c r="O21" i="29"/>
  <c r="G21" i="29"/>
  <c r="J21" i="29" s="1"/>
  <c r="H21" i="29"/>
  <c r="I21" i="29"/>
  <c r="B21" i="29"/>
  <c r="C21" i="29"/>
  <c r="D21" i="29"/>
  <c r="E21" i="29"/>
  <c r="AA21" i="29"/>
  <c r="AB21" i="29"/>
  <c r="AC21" i="29"/>
  <c r="AD21" i="29"/>
  <c r="G20" i="26"/>
  <c r="E20" i="26"/>
  <c r="V22" i="53"/>
  <c r="W22" i="53"/>
  <c r="X22" i="53"/>
  <c r="T9" i="53"/>
  <c r="L9" i="53"/>
  <c r="H9" i="53"/>
  <c r="D9" i="53"/>
  <c r="E8" i="29"/>
  <c r="D5" i="27"/>
  <c r="D21" i="27" s="1"/>
  <c r="C5" i="27"/>
  <c r="C21" i="27" s="1"/>
  <c r="F21" i="28"/>
  <c r="G21" i="28"/>
  <c r="H21" i="28"/>
  <c r="F5" i="28"/>
  <c r="G5" i="28"/>
  <c r="G4" i="26"/>
  <c r="J5" i="10"/>
  <c r="E8" i="27"/>
  <c r="G8" i="27" s="1"/>
  <c r="F21" i="30"/>
  <c r="G21" i="30"/>
  <c r="H21" i="30"/>
  <c r="E15" i="27"/>
  <c r="G15" i="27" s="1"/>
  <c r="I8" i="27"/>
  <c r="I6" i="27"/>
  <c r="G14" i="26"/>
  <c r="E8" i="40"/>
  <c r="E9" i="27"/>
  <c r="G9" i="27" s="1"/>
  <c r="C19" i="31"/>
  <c r="E19" i="27"/>
  <c r="G19" i="27" s="1"/>
  <c r="H19" i="28"/>
  <c r="G19" i="28"/>
  <c r="F19" i="28"/>
  <c r="G18" i="26"/>
  <c r="E7" i="27"/>
  <c r="G7" i="27" s="1"/>
  <c r="G6" i="26"/>
  <c r="B21" i="27"/>
  <c r="F21" i="27"/>
  <c r="G5" i="27"/>
  <c r="H5" i="27" s="1"/>
  <c r="G6" i="27"/>
  <c r="G10" i="27"/>
  <c r="G11" i="27"/>
  <c r="G12" i="27"/>
  <c r="G13" i="27"/>
  <c r="G14" i="27"/>
  <c r="G16" i="27"/>
  <c r="G17" i="27"/>
  <c r="G18" i="27"/>
  <c r="G20" i="27"/>
  <c r="E13" i="27"/>
  <c r="C19" i="39"/>
  <c r="E33" i="31"/>
  <c r="E31" i="31"/>
  <c r="D31" i="31"/>
  <c r="C31" i="31"/>
  <c r="I29" i="31"/>
  <c r="J29" i="31" s="1"/>
  <c r="H29" i="31"/>
  <c r="G29" i="31"/>
  <c r="B17" i="24"/>
  <c r="C17" i="24"/>
  <c r="D17" i="24"/>
  <c r="E17" i="24"/>
  <c r="E5" i="24"/>
  <c r="E6" i="24"/>
  <c r="E7" i="24"/>
  <c r="E8" i="24"/>
  <c r="E9" i="24"/>
  <c r="E10" i="24"/>
  <c r="E11" i="24"/>
  <c r="E12" i="24"/>
  <c r="E13" i="24"/>
  <c r="E14" i="24"/>
  <c r="E15" i="24"/>
  <c r="E16" i="24"/>
  <c r="M30" i="38"/>
  <c r="M10" i="38"/>
  <c r="K30" i="38"/>
  <c r="M8" i="38"/>
  <c r="M6" i="38"/>
  <c r="E30" i="38"/>
  <c r="L6" i="6"/>
  <c r="L7" i="6"/>
  <c r="L8" i="6"/>
  <c r="L9" i="6"/>
  <c r="L10" i="6"/>
  <c r="L11" i="6"/>
  <c r="L12" i="6"/>
  <c r="L13" i="6"/>
  <c r="L14" i="6"/>
  <c r="L15" i="6"/>
  <c r="L16" i="6"/>
  <c r="L17" i="6"/>
  <c r="L18" i="6"/>
  <c r="L19" i="6"/>
  <c r="L20" i="6"/>
  <c r="L5" i="6"/>
  <c r="G48" i="5"/>
  <c r="C48" i="5"/>
  <c r="D48" i="5"/>
  <c r="E48" i="5"/>
  <c r="F48" i="5"/>
  <c r="G33" i="5"/>
  <c r="G34" i="5"/>
  <c r="G35" i="5"/>
  <c r="G36" i="5"/>
  <c r="G37" i="5"/>
  <c r="G38" i="5"/>
  <c r="G39" i="5"/>
  <c r="G40" i="5"/>
  <c r="G41" i="5"/>
  <c r="G42" i="5"/>
  <c r="G43" i="5"/>
  <c r="G44" i="5"/>
  <c r="G45" i="5"/>
  <c r="G46" i="5"/>
  <c r="G47" i="5"/>
  <c r="C20" i="5"/>
  <c r="P6" i="6"/>
  <c r="P7" i="6"/>
  <c r="P8" i="6"/>
  <c r="P9" i="6"/>
  <c r="P10" i="6"/>
  <c r="P11" i="6"/>
  <c r="P12" i="6"/>
  <c r="P13" i="6"/>
  <c r="P14" i="6"/>
  <c r="P15" i="6"/>
  <c r="P16" i="6"/>
  <c r="P17" i="6"/>
  <c r="P18" i="6"/>
  <c r="P19" i="6"/>
  <c r="P20" i="6"/>
  <c r="P5" i="6"/>
  <c r="B22" i="48"/>
  <c r="J18" i="48"/>
  <c r="K18" i="48"/>
  <c r="L18" i="48"/>
  <c r="T14" i="48"/>
  <c r="Q5" i="52"/>
  <c r="Q6" i="52"/>
  <c r="Q7" i="52"/>
  <c r="Q8" i="52"/>
  <c r="Q9" i="52"/>
  <c r="Q10" i="52"/>
  <c r="Q11" i="52"/>
  <c r="Q12" i="52"/>
  <c r="Q13" i="52"/>
  <c r="Q14" i="52"/>
  <c r="Q15" i="52"/>
  <c r="Q16" i="52"/>
  <c r="Q17" i="52"/>
  <c r="Q18" i="52"/>
  <c r="Q19" i="52"/>
  <c r="Q20" i="52"/>
  <c r="O21" i="52"/>
  <c r="P21" i="52"/>
  <c r="G21" i="52"/>
  <c r="I21" i="52"/>
  <c r="J21" i="52"/>
  <c r="L21" i="52"/>
  <c r="M21" i="52"/>
  <c r="C21" i="52"/>
  <c r="D21" i="52"/>
  <c r="Z21" i="29"/>
  <c r="I21" i="34"/>
  <c r="J21" i="34"/>
  <c r="K21" i="34"/>
  <c r="H21" i="34"/>
  <c r="E21" i="34"/>
  <c r="B21" i="34"/>
  <c r="J15" i="29"/>
  <c r="E15" i="29"/>
  <c r="G15" i="30"/>
  <c r="G17" i="30"/>
  <c r="K17" i="25"/>
  <c r="H17" i="25"/>
  <c r="H18" i="53"/>
  <c r="L18" i="53"/>
  <c r="P18" i="53"/>
  <c r="T18" i="53"/>
  <c r="E17" i="29"/>
  <c r="E17" i="11"/>
  <c r="E17" i="17"/>
  <c r="D13" i="40"/>
  <c r="H13" i="40"/>
  <c r="Y5" i="29"/>
  <c r="Z5" i="29" s="1"/>
  <c r="Y6" i="29"/>
  <c r="Y7" i="29"/>
  <c r="Y8" i="29"/>
  <c r="Y9" i="29"/>
  <c r="Y10" i="29"/>
  <c r="Y11" i="29"/>
  <c r="Y12" i="29"/>
  <c r="Y13" i="29"/>
  <c r="Y14" i="29"/>
  <c r="Y15" i="29"/>
  <c r="Y16" i="29"/>
  <c r="Y17" i="29"/>
  <c r="Y18" i="29"/>
  <c r="Y19" i="29"/>
  <c r="Y20" i="29"/>
  <c r="T5" i="29"/>
  <c r="T6" i="29"/>
  <c r="T7" i="29"/>
  <c r="T8" i="29"/>
  <c r="T9" i="29"/>
  <c r="T10" i="29"/>
  <c r="T11" i="29"/>
  <c r="T12" i="29"/>
  <c r="T13" i="29"/>
  <c r="T14" i="29"/>
  <c r="T15" i="29"/>
  <c r="T16" i="29"/>
  <c r="T17" i="29"/>
  <c r="T18" i="29"/>
  <c r="T19" i="29"/>
  <c r="T20" i="29"/>
  <c r="O5" i="29"/>
  <c r="O6" i="29"/>
  <c r="O7" i="29"/>
  <c r="O8" i="29"/>
  <c r="O9" i="29"/>
  <c r="O10" i="29"/>
  <c r="O11" i="29"/>
  <c r="O12" i="29"/>
  <c r="O13" i="29"/>
  <c r="O14" i="29"/>
  <c r="O15" i="29"/>
  <c r="O16" i="29"/>
  <c r="O17" i="29"/>
  <c r="O18" i="29"/>
  <c r="O19" i="29"/>
  <c r="O20" i="29"/>
  <c r="E13" i="29"/>
  <c r="H18" i="25"/>
  <c r="E18" i="29"/>
  <c r="G14" i="30"/>
  <c r="E14" i="29"/>
  <c r="E19" i="29"/>
  <c r="B21" i="30"/>
  <c r="D21" i="30" s="1"/>
  <c r="C21" i="30"/>
  <c r="E8" i="17"/>
  <c r="N5" i="25"/>
  <c r="K5" i="14"/>
  <c r="E5" i="14"/>
  <c r="E10" i="29"/>
  <c r="E9" i="14"/>
  <c r="E10" i="14"/>
  <c r="E11" i="14"/>
  <c r="E12" i="14"/>
  <c r="AJ9" i="48"/>
  <c r="AJ10" i="48"/>
  <c r="AJ13" i="48"/>
  <c r="AJ17" i="48"/>
  <c r="K16" i="33"/>
  <c r="K17" i="33"/>
  <c r="K18" i="33"/>
  <c r="K19" i="33"/>
  <c r="K10" i="33"/>
  <c r="K11" i="33"/>
  <c r="K12" i="33"/>
  <c r="K13" i="33"/>
  <c r="K14" i="33"/>
  <c r="K15" i="33"/>
  <c r="E11" i="29"/>
  <c r="G12" i="30"/>
  <c r="N10" i="25"/>
  <c r="N11" i="25"/>
  <c r="N12" i="25"/>
  <c r="N13" i="25"/>
  <c r="N14" i="25"/>
  <c r="N15" i="25"/>
  <c r="K10" i="25"/>
  <c r="K11" i="25"/>
  <c r="K12" i="25"/>
  <c r="K13" i="25"/>
  <c r="K14" i="25"/>
  <c r="K15" i="25"/>
  <c r="H10" i="25"/>
  <c r="H11" i="25"/>
  <c r="H12" i="25"/>
  <c r="H13" i="25"/>
  <c r="H14" i="25"/>
  <c r="H15" i="25"/>
  <c r="E12" i="29"/>
  <c r="J21" i="48"/>
  <c r="K21" i="48"/>
  <c r="G20" i="30"/>
  <c r="G20" i="40"/>
  <c r="N20" i="25"/>
  <c r="K20" i="25"/>
  <c r="H20" i="25"/>
  <c r="B22" i="53"/>
  <c r="C22" i="53"/>
  <c r="F22" i="53"/>
  <c r="G22" i="53"/>
  <c r="J22" i="53"/>
  <c r="K22" i="53"/>
  <c r="N22" i="53"/>
  <c r="O22" i="53"/>
  <c r="R22" i="53"/>
  <c r="S22" i="53"/>
  <c r="E20" i="29"/>
  <c r="N7" i="25"/>
  <c r="K7" i="25"/>
  <c r="H7" i="25"/>
  <c r="T8" i="53"/>
  <c r="E7" i="29"/>
  <c r="E7" i="11"/>
  <c r="F21" i="52"/>
  <c r="AF21" i="48"/>
  <c r="AF20" i="48"/>
  <c r="AF19" i="48"/>
  <c r="AF18" i="48"/>
  <c r="AF17" i="48"/>
  <c r="AF16" i="48"/>
  <c r="AF15" i="48"/>
  <c r="AF14" i="48"/>
  <c r="AF13" i="48"/>
  <c r="AF12" i="48"/>
  <c r="AF11" i="48"/>
  <c r="AB21" i="48"/>
  <c r="AB20" i="48"/>
  <c r="AB19" i="48"/>
  <c r="AB18" i="48"/>
  <c r="AB17" i="48"/>
  <c r="AB16" i="48"/>
  <c r="AB15" i="48"/>
  <c r="AB14" i="48"/>
  <c r="AB13" i="48"/>
  <c r="AB12" i="48"/>
  <c r="AB11" i="48"/>
  <c r="X21" i="48"/>
  <c r="X20" i="48"/>
  <c r="X19" i="48"/>
  <c r="X18" i="48"/>
  <c r="X17" i="48"/>
  <c r="X16" i="48"/>
  <c r="X15" i="48"/>
  <c r="X14" i="48"/>
  <c r="X13" i="48"/>
  <c r="X12" i="48"/>
  <c r="X11" i="48"/>
  <c r="X8" i="48"/>
  <c r="T21" i="48"/>
  <c r="T20" i="48"/>
  <c r="T19" i="48"/>
  <c r="T18" i="48"/>
  <c r="T17" i="48"/>
  <c r="T16" i="48"/>
  <c r="T15" i="48"/>
  <c r="T13" i="48"/>
  <c r="T12" i="48"/>
  <c r="T11" i="48"/>
  <c r="P21" i="48"/>
  <c r="P20" i="48"/>
  <c r="P19" i="48"/>
  <c r="P18" i="48"/>
  <c r="P16" i="48"/>
  <c r="P15" i="48"/>
  <c r="P14" i="48"/>
  <c r="P13" i="48"/>
  <c r="P12" i="48"/>
  <c r="P11" i="48"/>
  <c r="H21" i="48"/>
  <c r="L21" i="48" s="1"/>
  <c r="H20" i="48"/>
  <c r="H19" i="48"/>
  <c r="H18" i="48"/>
  <c r="H16" i="48"/>
  <c r="H15" i="48"/>
  <c r="H14" i="48"/>
  <c r="H13" i="48"/>
  <c r="H12" i="48"/>
  <c r="H11" i="48"/>
  <c r="D21" i="48"/>
  <c r="D20" i="48"/>
  <c r="D19" i="48"/>
  <c r="D18" i="48"/>
  <c r="D12" i="48"/>
  <c r="D13" i="48"/>
  <c r="D14" i="48"/>
  <c r="D15" i="48"/>
  <c r="D16" i="48"/>
  <c r="L16" i="48" s="1"/>
  <c r="D11" i="48"/>
  <c r="AF8" i="48"/>
  <c r="AB8" i="48"/>
  <c r="T8" i="48"/>
  <c r="P8" i="48"/>
  <c r="D8" i="48"/>
  <c r="H8" i="48"/>
  <c r="H6" i="48"/>
  <c r="AF6" i="48"/>
  <c r="AB6" i="48"/>
  <c r="X6" i="48"/>
  <c r="T6" i="48"/>
  <c r="P6" i="48"/>
  <c r="D6" i="48"/>
  <c r="L6" i="48" s="1"/>
  <c r="G5" i="30"/>
  <c r="K5" i="25"/>
  <c r="H5" i="25"/>
  <c r="K7" i="33"/>
  <c r="H12" i="33"/>
  <c r="H16" i="33"/>
  <c r="N16" i="33"/>
  <c r="N17" i="33"/>
  <c r="N18" i="33"/>
  <c r="N19" i="33"/>
  <c r="N8" i="33"/>
  <c r="N6" i="33"/>
  <c r="N10" i="33"/>
  <c r="N11" i="33"/>
  <c r="N12" i="33"/>
  <c r="N13" i="33"/>
  <c r="N14" i="33"/>
  <c r="N15" i="33"/>
  <c r="N5" i="33"/>
  <c r="K5" i="33"/>
  <c r="W6" i="53"/>
  <c r="V6" i="53"/>
  <c r="E5" i="29"/>
  <c r="E5" i="10"/>
  <c r="D19" i="39"/>
  <c r="C22" i="48"/>
  <c r="F22" i="48"/>
  <c r="G22" i="48"/>
  <c r="N22" i="48"/>
  <c r="O22" i="48"/>
  <c r="R22" i="48"/>
  <c r="S22" i="48"/>
  <c r="V22" i="48"/>
  <c r="W22" i="48"/>
  <c r="Z22" i="48"/>
  <c r="AA22" i="48"/>
  <c r="AD22" i="48"/>
  <c r="AE22" i="48"/>
  <c r="P9" i="48"/>
  <c r="T9" i="48"/>
  <c r="X9" i="48"/>
  <c r="AB9" i="48"/>
  <c r="AF9" i="48"/>
  <c r="I8" i="40"/>
  <c r="T6" i="53"/>
  <c r="P6" i="53"/>
  <c r="P8" i="53"/>
  <c r="L8" i="53"/>
  <c r="L6" i="53"/>
  <c r="H8" i="53"/>
  <c r="H6" i="53"/>
  <c r="D8" i="53"/>
  <c r="D6" i="53"/>
  <c r="D19" i="53"/>
  <c r="D20" i="53"/>
  <c r="D21" i="53"/>
  <c r="D18" i="53"/>
  <c r="D11" i="53"/>
  <c r="D12" i="53"/>
  <c r="D13" i="53"/>
  <c r="D14" i="53"/>
  <c r="D15" i="53"/>
  <c r="D16" i="53"/>
  <c r="D10" i="53"/>
  <c r="H19" i="53"/>
  <c r="H20" i="53"/>
  <c r="H21" i="53"/>
  <c r="H11" i="53"/>
  <c r="H12" i="53"/>
  <c r="H13" i="53"/>
  <c r="H14" i="53"/>
  <c r="H15" i="53"/>
  <c r="H16" i="53"/>
  <c r="H10" i="53"/>
  <c r="L11" i="53"/>
  <c r="L12" i="53"/>
  <c r="L13" i="53"/>
  <c r="L14" i="53"/>
  <c r="L15" i="53"/>
  <c r="L16" i="53"/>
  <c r="L17" i="53"/>
  <c r="L19" i="53"/>
  <c r="L20" i="53"/>
  <c r="L21" i="53"/>
  <c r="L10" i="53"/>
  <c r="P11" i="53"/>
  <c r="P12" i="53"/>
  <c r="P13" i="53"/>
  <c r="P14" i="53"/>
  <c r="P15" i="53"/>
  <c r="P16" i="53"/>
  <c r="P17" i="53"/>
  <c r="P19" i="53"/>
  <c r="P20" i="53"/>
  <c r="P21" i="53"/>
  <c r="P10" i="53"/>
  <c r="T11" i="53"/>
  <c r="T12" i="53"/>
  <c r="T13" i="53"/>
  <c r="T14" i="53"/>
  <c r="T15" i="53"/>
  <c r="T16" i="53"/>
  <c r="T17" i="53"/>
  <c r="T19" i="53"/>
  <c r="T20" i="53"/>
  <c r="T21" i="53"/>
  <c r="T10" i="53"/>
  <c r="W10" i="53"/>
  <c r="W11" i="53"/>
  <c r="W12" i="53"/>
  <c r="W13" i="53"/>
  <c r="W14" i="53"/>
  <c r="W15" i="53"/>
  <c r="W16" i="53"/>
  <c r="W17" i="53"/>
  <c r="W18" i="53"/>
  <c r="W19" i="53"/>
  <c r="W20" i="53"/>
  <c r="W21" i="53"/>
  <c r="V10" i="53"/>
  <c r="X10" i="53" s="1"/>
  <c r="V11" i="53"/>
  <c r="X11" i="53" s="1"/>
  <c r="V12" i="53"/>
  <c r="X12" i="53" s="1"/>
  <c r="V13" i="53"/>
  <c r="X13" i="53" s="1"/>
  <c r="V14" i="53"/>
  <c r="X14" i="53" s="1"/>
  <c r="V15" i="53"/>
  <c r="X15" i="53" s="1"/>
  <c r="V16" i="53"/>
  <c r="X16" i="53" s="1"/>
  <c r="V17" i="53"/>
  <c r="X17" i="53" s="1"/>
  <c r="V18" i="53"/>
  <c r="X18" i="53" s="1"/>
  <c r="V19" i="53"/>
  <c r="X19" i="53" s="1"/>
  <c r="V20" i="53"/>
  <c r="V21" i="53"/>
  <c r="X21" i="53" s="1"/>
  <c r="W8" i="53"/>
  <c r="W9" i="53"/>
  <c r="V8" i="53"/>
  <c r="X8" i="53" s="1"/>
  <c r="V9" i="53"/>
  <c r="J5" i="17"/>
  <c r="E5" i="33" s="1"/>
  <c r="J18" i="17"/>
  <c r="J19" i="17"/>
  <c r="J20" i="17"/>
  <c r="J17" i="17"/>
  <c r="J8" i="17"/>
  <c r="E8" i="33" s="1"/>
  <c r="J9" i="17"/>
  <c r="J10" i="17"/>
  <c r="J11" i="17"/>
  <c r="J12" i="17"/>
  <c r="J13" i="17"/>
  <c r="J14" i="17"/>
  <c r="J15" i="17"/>
  <c r="J7" i="17"/>
  <c r="E7" i="33" s="1"/>
  <c r="J18" i="10"/>
  <c r="J19" i="10"/>
  <c r="J20" i="10"/>
  <c r="J17" i="10"/>
  <c r="J7" i="10"/>
  <c r="B7" i="33" s="1"/>
  <c r="J11" i="10"/>
  <c r="J12" i="10"/>
  <c r="J13" i="10"/>
  <c r="J14" i="10"/>
  <c r="J15" i="10"/>
  <c r="J10" i="10"/>
  <c r="J8" i="10"/>
  <c r="B8" i="33" s="1"/>
  <c r="E8" i="10"/>
  <c r="W7" i="53"/>
  <c r="V7" i="53"/>
  <c r="T7" i="53"/>
  <c r="P7" i="53"/>
  <c r="L7" i="53"/>
  <c r="H7" i="53"/>
  <c r="D7" i="53"/>
  <c r="D22" i="41"/>
  <c r="E22" i="41"/>
  <c r="F22" i="41"/>
  <c r="G22" i="41"/>
  <c r="H22" i="41"/>
  <c r="I22" i="41"/>
  <c r="J22" i="41"/>
  <c r="K22" i="41"/>
  <c r="L22" i="41"/>
  <c r="M22" i="41"/>
  <c r="N22" i="41"/>
  <c r="O22" i="41"/>
  <c r="D16" i="41"/>
  <c r="E16" i="41"/>
  <c r="F16" i="41"/>
  <c r="G16" i="41"/>
  <c r="H16" i="41"/>
  <c r="I16" i="41"/>
  <c r="J16" i="41"/>
  <c r="K16" i="41"/>
  <c r="L16" i="41"/>
  <c r="M16" i="41"/>
  <c r="N16" i="41"/>
  <c r="O16" i="41"/>
  <c r="D8" i="41"/>
  <c r="E8" i="41"/>
  <c r="F8" i="41"/>
  <c r="G8" i="41"/>
  <c r="H8" i="41"/>
  <c r="I8" i="41"/>
  <c r="J8" i="41"/>
  <c r="K8" i="41"/>
  <c r="L8" i="41"/>
  <c r="M8" i="41"/>
  <c r="N8" i="41"/>
  <c r="O8" i="41"/>
  <c r="H17" i="53"/>
  <c r="D17" i="53"/>
  <c r="AF7" i="48"/>
  <c r="AB7" i="48"/>
  <c r="X7" i="48"/>
  <c r="T7" i="48"/>
  <c r="D20" i="30"/>
  <c r="D19" i="30"/>
  <c r="D18" i="30"/>
  <c r="D17" i="30"/>
  <c r="D16" i="30"/>
  <c r="D15" i="30"/>
  <c r="D14" i="30"/>
  <c r="D13" i="30"/>
  <c r="D12" i="30"/>
  <c r="D11" i="30"/>
  <c r="D10" i="30"/>
  <c r="D9" i="30"/>
  <c r="D8" i="30"/>
  <c r="D7" i="30"/>
  <c r="D6" i="30"/>
  <c r="D5" i="30"/>
  <c r="B21" i="28"/>
  <c r="C21" i="28"/>
  <c r="D20" i="28"/>
  <c r="I6" i="40"/>
  <c r="F20" i="26"/>
  <c r="E6" i="29"/>
  <c r="E6" i="14"/>
  <c r="J6" i="17"/>
  <c r="E6" i="33" s="1"/>
  <c r="J6" i="10"/>
  <c r="B6" i="33" s="1"/>
  <c r="AH7" i="48"/>
  <c r="AJ7" i="48" s="1"/>
  <c r="AI7" i="48"/>
  <c r="AH8" i="48"/>
  <c r="AJ8" i="48" s="1"/>
  <c r="AI8" i="48"/>
  <c r="AH9" i="48"/>
  <c r="AI9" i="48"/>
  <c r="AI6" i="48"/>
  <c r="AH6" i="48"/>
  <c r="AI17" i="48"/>
  <c r="AH17" i="48"/>
  <c r="L9" i="48"/>
  <c r="K9" i="48"/>
  <c r="J9" i="48"/>
  <c r="K8" i="48"/>
  <c r="J8" i="48"/>
  <c r="L7" i="48"/>
  <c r="K7" i="48"/>
  <c r="J7" i="48"/>
  <c r="K6" i="48"/>
  <c r="J6" i="48"/>
  <c r="J19" i="48"/>
  <c r="K19" i="48"/>
  <c r="J20" i="48"/>
  <c r="K20" i="48"/>
  <c r="J11" i="48"/>
  <c r="K11" i="48"/>
  <c r="J12" i="48"/>
  <c r="K12" i="48"/>
  <c r="J13" i="48"/>
  <c r="K13" i="48"/>
  <c r="J14" i="48"/>
  <c r="K14" i="48"/>
  <c r="J15" i="48"/>
  <c r="K15" i="48"/>
  <c r="J16" i="48"/>
  <c r="K16" i="48"/>
  <c r="K10" i="48"/>
  <c r="J10" i="48"/>
  <c r="H10" i="48"/>
  <c r="D10" i="48"/>
  <c r="L17" i="48"/>
  <c r="K17" i="48"/>
  <c r="J17" i="48"/>
  <c r="P17" i="48"/>
  <c r="I16" i="40"/>
  <c r="E16" i="29"/>
  <c r="J16" i="17"/>
  <c r="J16" i="10"/>
  <c r="AH11" i="48"/>
  <c r="AI11" i="48"/>
  <c r="AH12" i="48"/>
  <c r="AI12" i="48"/>
  <c r="AH13" i="48"/>
  <c r="AI13" i="48"/>
  <c r="AH14" i="48"/>
  <c r="AI14" i="48"/>
  <c r="AH15" i="48"/>
  <c r="AI15" i="48"/>
  <c r="AH16" i="48"/>
  <c r="AI16" i="48"/>
  <c r="AJ16" i="48" s="1"/>
  <c r="AH18" i="48"/>
  <c r="AI18" i="48"/>
  <c r="AH19" i="48"/>
  <c r="AI19" i="48"/>
  <c r="AH20" i="48"/>
  <c r="AI20" i="48"/>
  <c r="AH21" i="48"/>
  <c r="AJ21" i="48" s="1"/>
  <c r="AI21" i="48"/>
  <c r="AI10" i="48"/>
  <c r="AF10" i="48"/>
  <c r="AB10" i="48"/>
  <c r="X10" i="48"/>
  <c r="T10" i="48"/>
  <c r="P10" i="48"/>
  <c r="G9" i="30"/>
  <c r="F9" i="30"/>
  <c r="I9" i="40"/>
  <c r="D6" i="28"/>
  <c r="D7" i="28"/>
  <c r="D8" i="28"/>
  <c r="D9" i="28"/>
  <c r="D10" i="28"/>
  <c r="D11" i="28"/>
  <c r="D12" i="28"/>
  <c r="D13" i="28"/>
  <c r="D14" i="28"/>
  <c r="D15" i="28"/>
  <c r="D16" i="28"/>
  <c r="D17" i="28"/>
  <c r="D18" i="28"/>
  <c r="D19" i="28"/>
  <c r="D5" i="28"/>
  <c r="B5" i="33"/>
  <c r="E9" i="10"/>
  <c r="E6" i="10"/>
  <c r="E7" i="10"/>
  <c r="E10" i="10"/>
  <c r="E11" i="10"/>
  <c r="E12" i="10"/>
  <c r="E13" i="10"/>
  <c r="E14" i="10"/>
  <c r="E15" i="10"/>
  <c r="E16" i="10"/>
  <c r="E17" i="10"/>
  <c r="E18" i="10"/>
  <c r="E19" i="10"/>
  <c r="E20" i="10"/>
  <c r="B21" i="10"/>
  <c r="N5" i="42"/>
  <c r="N6" i="42"/>
  <c r="N7" i="42"/>
  <c r="N8" i="42"/>
  <c r="N9" i="42"/>
  <c r="N10" i="42"/>
  <c r="N11" i="42"/>
  <c r="N12" i="42"/>
  <c r="N13" i="42"/>
  <c r="N14" i="42"/>
  <c r="N15" i="42"/>
  <c r="N16" i="42"/>
  <c r="N17" i="42"/>
  <c r="N18" i="42"/>
  <c r="N19" i="42"/>
  <c r="O19" i="42" s="1"/>
  <c r="N20" i="42"/>
  <c r="G15" i="8"/>
  <c r="G16" i="8" s="1"/>
  <c r="G10" i="8"/>
  <c r="D15" i="8"/>
  <c r="D16" i="8" s="1"/>
  <c r="D10" i="8"/>
  <c r="B13" i="7"/>
  <c r="C13" i="7"/>
  <c r="N13" i="7" s="1"/>
  <c r="D13" i="7"/>
  <c r="E13" i="7"/>
  <c r="F13" i="7"/>
  <c r="G13" i="7"/>
  <c r="H13" i="7"/>
  <c r="I13" i="7"/>
  <c r="J13" i="7"/>
  <c r="K13" i="7"/>
  <c r="L13" i="7"/>
  <c r="M13" i="7"/>
  <c r="N8" i="7"/>
  <c r="N10" i="7"/>
  <c r="N5" i="7"/>
  <c r="J5" i="6"/>
  <c r="J6" i="6"/>
  <c r="J7" i="6"/>
  <c r="J8" i="6"/>
  <c r="J9" i="6"/>
  <c r="J10" i="6"/>
  <c r="J11" i="6"/>
  <c r="J12" i="6"/>
  <c r="J13" i="6"/>
  <c r="J14" i="6"/>
  <c r="J15" i="6"/>
  <c r="J16" i="6"/>
  <c r="J17" i="6"/>
  <c r="J18" i="6"/>
  <c r="J19" i="6"/>
  <c r="J20" i="6"/>
  <c r="AL6" i="4"/>
  <c r="AL7" i="4"/>
  <c r="AL8" i="4"/>
  <c r="AL9" i="4"/>
  <c r="AL10" i="4"/>
  <c r="AL11" i="4"/>
  <c r="AL12" i="4"/>
  <c r="AL13" i="4"/>
  <c r="AL14" i="4"/>
  <c r="AL5" i="4"/>
  <c r="P13" i="4"/>
  <c r="Q13" i="4" s="1"/>
  <c r="P11" i="4"/>
  <c r="Q11" i="4" s="1"/>
  <c r="P9" i="4"/>
  <c r="Q9" i="4" s="1"/>
  <c r="P7" i="4"/>
  <c r="Q7" i="4" s="1"/>
  <c r="P5" i="4"/>
  <c r="Q5" i="4" s="1"/>
  <c r="I18" i="2"/>
  <c r="AD11" i="3"/>
  <c r="AC11" i="3"/>
  <c r="AB11" i="3"/>
  <c r="AA11" i="3"/>
  <c r="Z11" i="3"/>
  <c r="Y11" i="3"/>
  <c r="X11" i="3"/>
  <c r="W11" i="3"/>
  <c r="V11" i="3"/>
  <c r="U11" i="3"/>
  <c r="T11" i="3"/>
  <c r="S11" i="3"/>
  <c r="AH10" i="48"/>
  <c r="E21" i="27" l="1"/>
  <c r="G21" i="27"/>
  <c r="AJ6" i="48"/>
  <c r="AJ19" i="48"/>
  <c r="L10" i="48"/>
  <c r="AJ18" i="48"/>
  <c r="Q21" i="52"/>
  <c r="X20" i="53"/>
  <c r="X7" i="53"/>
  <c r="X9" i="53"/>
  <c r="X6" i="53"/>
  <c r="L20" i="48"/>
  <c r="H9" i="30"/>
  <c r="D21" i="28"/>
  <c r="AJ14" i="48"/>
  <c r="AJ15" i="48"/>
  <c r="L15" i="48"/>
  <c r="D22" i="53"/>
  <c r="AJ20" i="48"/>
  <c r="T22" i="53"/>
  <c r="AJ12" i="48"/>
  <c r="AI22" i="48"/>
  <c r="AJ11" i="48"/>
  <c r="AH22" i="48"/>
  <c r="L11" i="48"/>
  <c r="P22" i="53"/>
  <c r="L22" i="53"/>
  <c r="H22" i="53"/>
  <c r="J22" i="48"/>
  <c r="K22" i="48"/>
  <c r="AF22" i="48"/>
  <c r="H22" i="48"/>
  <c r="L19" i="48"/>
  <c r="L14" i="48"/>
  <c r="L13" i="48"/>
  <c r="L12" i="48"/>
  <c r="AB22" i="48"/>
  <c r="X22" i="48"/>
  <c r="T22" i="48"/>
  <c r="P22" i="48"/>
  <c r="D22" i="48"/>
  <c r="L8" i="48"/>
  <c r="Q8" i="33"/>
  <c r="Q6" i="33"/>
  <c r="Q5" i="33"/>
  <c r="F5" i="30"/>
  <c r="H5" i="30" s="1"/>
  <c r="F6" i="30"/>
  <c r="G6" i="30"/>
  <c r="F7" i="30"/>
  <c r="H7" i="30" s="1"/>
  <c r="G7" i="30"/>
  <c r="F8" i="30"/>
  <c r="G8" i="30"/>
  <c r="F10" i="30"/>
  <c r="G10" i="30"/>
  <c r="F11" i="30"/>
  <c r="G11" i="30"/>
  <c r="F12" i="30"/>
  <c r="F13" i="30"/>
  <c r="G13" i="30"/>
  <c r="F14" i="30"/>
  <c r="H14" i="30" s="1"/>
  <c r="F15" i="30"/>
  <c r="H15" i="30" s="1"/>
  <c r="F16" i="30"/>
  <c r="G16" i="30"/>
  <c r="F17" i="30"/>
  <c r="F18" i="30"/>
  <c r="G18" i="30"/>
  <c r="F19" i="30"/>
  <c r="H19" i="30" s="1"/>
  <c r="G19" i="30"/>
  <c r="F20" i="30"/>
  <c r="H12" i="2"/>
  <c r="I12" i="2" s="1"/>
  <c r="H6" i="30" l="1"/>
  <c r="H11" i="30"/>
  <c r="H18" i="30"/>
  <c r="H10" i="30"/>
  <c r="H8" i="30"/>
  <c r="H16" i="30"/>
  <c r="AJ22" i="48"/>
  <c r="L22" i="48"/>
  <c r="E18" i="39"/>
  <c r="E17" i="39"/>
  <c r="E16" i="39"/>
  <c r="E15" i="39"/>
  <c r="E14" i="39"/>
  <c r="E13" i="39"/>
  <c r="E12" i="39"/>
  <c r="E11" i="39"/>
  <c r="E10" i="39"/>
  <c r="E9" i="39"/>
  <c r="E8" i="39"/>
  <c r="E7" i="39"/>
  <c r="E6" i="39"/>
  <c r="E5" i="39"/>
  <c r="E4" i="39"/>
  <c r="E19" i="39" l="1"/>
  <c r="H16" i="2" l="1"/>
  <c r="S5" i="4"/>
  <c r="P6" i="4"/>
  <c r="Q6" i="4" s="1"/>
  <c r="S6" i="4" s="1"/>
  <c r="S7" i="4"/>
  <c r="P8" i="4"/>
  <c r="Q8" i="4" s="1"/>
  <c r="S8" i="4" s="1"/>
  <c r="S9" i="4"/>
  <c r="P10" i="4"/>
  <c r="Q10" i="4" s="1"/>
  <c r="S10" i="4" s="1"/>
  <c r="S11" i="4"/>
  <c r="P12" i="4"/>
  <c r="Q12" i="4" s="1"/>
  <c r="S12" i="4" s="1"/>
  <c r="S13" i="4"/>
  <c r="P14" i="4"/>
  <c r="Q14" i="4" s="1"/>
  <c r="S14" i="4" s="1"/>
  <c r="G5" i="5"/>
  <c r="G6" i="5"/>
  <c r="G7" i="5"/>
  <c r="G8" i="5"/>
  <c r="G9" i="5"/>
  <c r="G10" i="5"/>
  <c r="G11" i="5"/>
  <c r="G12" i="5"/>
  <c r="G13" i="5"/>
  <c r="G14" i="5"/>
  <c r="G15" i="5"/>
  <c r="G16" i="5"/>
  <c r="G17" i="5"/>
  <c r="G18" i="5"/>
  <c r="G19" i="5"/>
  <c r="G20" i="5" l="1"/>
  <c r="J11" i="31"/>
  <c r="J19" i="31" l="1"/>
  <c r="AC19" i="29"/>
  <c r="AB19" i="29"/>
  <c r="AA19" i="29"/>
  <c r="J19" i="29"/>
  <c r="E19" i="14"/>
  <c r="K19" i="11"/>
  <c r="E19" i="11"/>
  <c r="E19" i="17"/>
  <c r="AD19" i="29" l="1"/>
  <c r="J18" i="31"/>
  <c r="AC11" i="29"/>
  <c r="AB11" i="29"/>
  <c r="AA11" i="29"/>
  <c r="AD11" i="29" s="1"/>
  <c r="AC18" i="29"/>
  <c r="AB18" i="29"/>
  <c r="AA18" i="29"/>
  <c r="AD18" i="29" s="1"/>
  <c r="J18" i="29"/>
  <c r="E18" i="14"/>
  <c r="K18" i="11"/>
  <c r="E18" i="11"/>
  <c r="E18" i="17"/>
  <c r="J11" i="29" l="1"/>
  <c r="H11" i="34"/>
  <c r="L11" i="34" s="1"/>
  <c r="E11" i="17"/>
  <c r="K11" i="17" s="1"/>
  <c r="J16" i="31" l="1"/>
  <c r="J16" i="29"/>
  <c r="AC16" i="29"/>
  <c r="AB16" i="29"/>
  <c r="AA16" i="29"/>
  <c r="AD16" i="29" s="1"/>
  <c r="K16" i="14"/>
  <c r="J16" i="14"/>
  <c r="E16" i="14"/>
  <c r="H16" i="34"/>
  <c r="K16" i="11"/>
  <c r="E16" i="11"/>
  <c r="E16" i="17"/>
  <c r="K16" i="10"/>
  <c r="Q5" i="5"/>
  <c r="Q6" i="5"/>
  <c r="Q9" i="5"/>
  <c r="Q10" i="5"/>
  <c r="Q11" i="5"/>
  <c r="Q12" i="5"/>
  <c r="Q13" i="5"/>
  <c r="Q14" i="5"/>
  <c r="Q15" i="5"/>
  <c r="Q16" i="5"/>
  <c r="Q17" i="5"/>
  <c r="Q18" i="5"/>
  <c r="Q7" i="5"/>
  <c r="Q8" i="5" l="1"/>
  <c r="Q4" i="5"/>
  <c r="Q19" i="5" s="1"/>
  <c r="J17" i="31" l="1"/>
  <c r="AC17" i="29"/>
  <c r="AB17" i="29"/>
  <c r="AA17" i="29"/>
  <c r="AD17" i="29" s="1"/>
  <c r="J17" i="29"/>
  <c r="E17" i="14"/>
  <c r="H17" i="34"/>
  <c r="L17" i="34" s="1"/>
  <c r="K17" i="11"/>
  <c r="D5" i="32" l="1"/>
  <c r="D6" i="32"/>
  <c r="D7" i="32"/>
  <c r="D8" i="32"/>
  <c r="D9" i="32"/>
  <c r="D10" i="32"/>
  <c r="D11" i="32"/>
  <c r="D12" i="32"/>
  <c r="D13" i="32"/>
  <c r="D14" i="32"/>
  <c r="D15" i="32"/>
  <c r="D16" i="32"/>
  <c r="D17" i="32"/>
  <c r="D18" i="32"/>
  <c r="D19" i="32"/>
  <c r="D4" i="32"/>
  <c r="Q21" i="25"/>
  <c r="J6" i="31"/>
  <c r="AC6" i="29"/>
  <c r="AB6" i="29"/>
  <c r="AA6" i="29"/>
  <c r="AD6" i="29" s="1"/>
  <c r="J6" i="29"/>
  <c r="H6" i="34"/>
  <c r="L6" i="34" s="1"/>
  <c r="E6" i="11"/>
  <c r="K6" i="11"/>
  <c r="E6" i="17"/>
  <c r="J7" i="31"/>
  <c r="AC7" i="29"/>
  <c r="AB7" i="29"/>
  <c r="AA7" i="29"/>
  <c r="AD7" i="29" s="1"/>
  <c r="J7" i="29"/>
  <c r="J7" i="14"/>
  <c r="E7" i="14"/>
  <c r="K7" i="14" s="1"/>
  <c r="H7" i="34"/>
  <c r="L7" i="34" s="1"/>
  <c r="K7" i="11"/>
  <c r="H7" i="33" s="1"/>
  <c r="E7" i="17"/>
  <c r="R17" i="25" l="1"/>
  <c r="R13" i="25"/>
  <c r="Q7" i="33"/>
  <c r="R16" i="25"/>
  <c r="R15" i="25"/>
  <c r="R14" i="25"/>
  <c r="R5" i="25"/>
  <c r="R9" i="25"/>
  <c r="R20" i="25"/>
  <c r="R8" i="25"/>
  <c r="R12" i="25"/>
  <c r="R11" i="25"/>
  <c r="R10" i="25"/>
  <c r="R19" i="25"/>
  <c r="R7" i="25"/>
  <c r="R18" i="25"/>
  <c r="R6" i="25"/>
  <c r="J12" i="31"/>
  <c r="AC12" i="29"/>
  <c r="AB12" i="29"/>
  <c r="AA12" i="29"/>
  <c r="J12" i="29"/>
  <c r="K12" i="11"/>
  <c r="E12" i="11"/>
  <c r="E12" i="17"/>
  <c r="AD12" i="29" l="1"/>
  <c r="R21" i="25"/>
  <c r="J15" i="31"/>
  <c r="AC15" i="29"/>
  <c r="AB15" i="29"/>
  <c r="AA15" i="29"/>
  <c r="AD15" i="29" s="1"/>
  <c r="K15" i="11"/>
  <c r="H15" i="33" s="1"/>
  <c r="E15" i="11"/>
  <c r="E15" i="17"/>
  <c r="C8" i="10" l="1"/>
  <c r="C20" i="10"/>
  <c r="C9" i="10"/>
  <c r="C5" i="10"/>
  <c r="C10" i="10"/>
  <c r="C11" i="10"/>
  <c r="C12" i="10"/>
  <c r="C13" i="10"/>
  <c r="C14" i="10"/>
  <c r="C15" i="10"/>
  <c r="C16" i="10"/>
  <c r="C17" i="10"/>
  <c r="C6" i="10"/>
  <c r="C18" i="10"/>
  <c r="C7" i="10"/>
  <c r="C19" i="10"/>
  <c r="S21" i="33" l="1"/>
  <c r="G21" i="34"/>
  <c r="D21" i="11"/>
  <c r="F21" i="11"/>
  <c r="G21" i="11"/>
  <c r="H21" i="11"/>
  <c r="I21" i="11"/>
  <c r="J21" i="11"/>
  <c r="D21" i="17"/>
  <c r="F21" i="17"/>
  <c r="G21" i="17"/>
  <c r="H21" i="17"/>
  <c r="I21" i="17"/>
  <c r="D21" i="14"/>
  <c r="F21" i="14"/>
  <c r="G21" i="14"/>
  <c r="H21" i="14"/>
  <c r="I21" i="14"/>
  <c r="J21" i="14"/>
  <c r="B21" i="14"/>
  <c r="C11" i="14" s="1"/>
  <c r="C11" i="34"/>
  <c r="B21" i="11"/>
  <c r="C11" i="11" s="1"/>
  <c r="J10" i="31"/>
  <c r="AC10" i="29"/>
  <c r="AB10" i="29"/>
  <c r="AA10" i="29"/>
  <c r="AD10" i="29" s="1"/>
  <c r="J10" i="29"/>
  <c r="E10" i="17"/>
  <c r="C19" i="34" l="1"/>
  <c r="C18" i="34"/>
  <c r="F19" i="34"/>
  <c r="F18" i="34"/>
  <c r="C8" i="14"/>
  <c r="C20" i="14"/>
  <c r="C9" i="14"/>
  <c r="C5" i="14"/>
  <c r="C10" i="14"/>
  <c r="C12" i="14"/>
  <c r="C13" i="14"/>
  <c r="C14" i="14"/>
  <c r="C15" i="14"/>
  <c r="C16" i="14"/>
  <c r="C17" i="14"/>
  <c r="C6" i="14"/>
  <c r="C18" i="14"/>
  <c r="C7" i="14"/>
  <c r="C19" i="14"/>
  <c r="F16" i="34"/>
  <c r="F17" i="34"/>
  <c r="F6" i="34"/>
  <c r="F7" i="34"/>
  <c r="F8" i="34"/>
  <c r="F20" i="34"/>
  <c r="F9" i="34"/>
  <c r="F5" i="34"/>
  <c r="F10" i="34"/>
  <c r="F11" i="34"/>
  <c r="F13" i="34"/>
  <c r="F14" i="34"/>
  <c r="F15" i="34"/>
  <c r="F12" i="34"/>
  <c r="C8" i="34"/>
  <c r="C20" i="34"/>
  <c r="C9" i="34"/>
  <c r="C5" i="34"/>
  <c r="C10" i="34"/>
  <c r="C12" i="34"/>
  <c r="C13" i="34"/>
  <c r="C14" i="34"/>
  <c r="C15" i="34"/>
  <c r="C16" i="34"/>
  <c r="C17" i="34"/>
  <c r="C6" i="34"/>
  <c r="C7" i="34"/>
  <c r="C16" i="11"/>
  <c r="C17" i="11"/>
  <c r="C6" i="11"/>
  <c r="C18" i="11"/>
  <c r="C7" i="11"/>
  <c r="C19" i="11"/>
  <c r="C8" i="11"/>
  <c r="C20" i="11"/>
  <c r="C9" i="11"/>
  <c r="C5" i="11"/>
  <c r="C10" i="11"/>
  <c r="C12" i="11"/>
  <c r="C13" i="11"/>
  <c r="C14" i="11"/>
  <c r="C15" i="11"/>
  <c r="J14" i="31"/>
  <c r="AC14" i="29"/>
  <c r="AB14" i="29"/>
  <c r="AA14" i="29"/>
  <c r="AD14" i="29" s="1"/>
  <c r="J14" i="29"/>
  <c r="K14" i="11"/>
  <c r="H14" i="33" s="1"/>
  <c r="E14" i="11"/>
  <c r="E14" i="17"/>
  <c r="F21" i="34" l="1"/>
  <c r="C21" i="34"/>
  <c r="C21" i="11"/>
  <c r="I16" i="2" l="1"/>
  <c r="O5" i="3"/>
  <c r="P5" i="3" s="1"/>
  <c r="O6" i="3"/>
  <c r="P6" i="3" s="1"/>
  <c r="O7" i="3"/>
  <c r="P7" i="3" s="1"/>
  <c r="O8" i="3"/>
  <c r="P8" i="3" s="1"/>
  <c r="O9" i="3"/>
  <c r="P9" i="3" s="1"/>
  <c r="O10" i="3"/>
  <c r="P10" i="3" s="1"/>
  <c r="C11" i="3"/>
  <c r="D11" i="3"/>
  <c r="E11" i="3"/>
  <c r="F11" i="3"/>
  <c r="G11" i="3"/>
  <c r="H11" i="3"/>
  <c r="I11" i="3"/>
  <c r="J11" i="3"/>
  <c r="K11" i="3"/>
  <c r="L11" i="3"/>
  <c r="M11" i="3"/>
  <c r="N11" i="3"/>
  <c r="O11" i="3" l="1"/>
  <c r="P11" i="3" s="1"/>
  <c r="G99" i="38"/>
  <c r="G121" i="38"/>
  <c r="G119" i="38"/>
  <c r="G117" i="38"/>
  <c r="G115" i="38"/>
  <c r="G113" i="38"/>
  <c r="G111" i="38"/>
  <c r="G109" i="38"/>
  <c r="G107" i="38"/>
  <c r="G105" i="38"/>
  <c r="G103" i="38"/>
  <c r="G101" i="38"/>
  <c r="G97" i="38"/>
  <c r="G83" i="38" l="1"/>
  <c r="G80" i="38"/>
  <c r="G77" i="38"/>
  <c r="G74" i="38"/>
  <c r="G71" i="38"/>
  <c r="G60" i="38"/>
  <c r="G57" i="38"/>
  <c r="G54" i="38"/>
  <c r="G51" i="38"/>
  <c r="G48" i="38"/>
  <c r="G45" i="38"/>
  <c r="G42" i="38"/>
  <c r="G39" i="38"/>
  <c r="D20" i="5" l="1"/>
  <c r="E20" i="5"/>
  <c r="F20" i="5"/>
  <c r="H9" i="5" l="1"/>
  <c r="H6" i="5"/>
  <c r="H8" i="5"/>
  <c r="H10" i="5"/>
  <c r="H12" i="5"/>
  <c r="H13" i="5"/>
  <c r="H14" i="5"/>
  <c r="H16" i="5"/>
  <c r="H18" i="5"/>
  <c r="H19" i="5"/>
  <c r="H11" i="5"/>
  <c r="H5" i="5"/>
  <c r="H15" i="5"/>
  <c r="H17" i="5"/>
  <c r="H7" i="5"/>
  <c r="N9" i="7"/>
  <c r="N11" i="7"/>
  <c r="N12" i="7"/>
  <c r="N7" i="7"/>
  <c r="N6" i="7"/>
  <c r="H20" i="5" l="1"/>
  <c r="O11" i="42"/>
  <c r="O10" i="42"/>
  <c r="O9" i="42"/>
  <c r="O8" i="42"/>
  <c r="O7" i="42"/>
  <c r="O5" i="42"/>
  <c r="O15" i="42"/>
  <c r="O13" i="42"/>
  <c r="O12" i="42"/>
  <c r="O17" i="42"/>
  <c r="O14" i="42"/>
  <c r="O6" i="42"/>
  <c r="O18" i="42"/>
  <c r="O16" i="42"/>
  <c r="J20" i="31" l="1"/>
  <c r="AC20" i="29"/>
  <c r="AB20" i="29"/>
  <c r="AA20" i="29"/>
  <c r="AD20" i="29" s="1"/>
  <c r="J20" i="29"/>
  <c r="E20" i="14"/>
  <c r="K20" i="11"/>
  <c r="E20" i="11"/>
  <c r="E20" i="17"/>
  <c r="C21" i="14" l="1"/>
  <c r="J9" i="31"/>
  <c r="AC9" i="29"/>
  <c r="AB9" i="29"/>
  <c r="AA9" i="29"/>
  <c r="AD9" i="29" s="1"/>
  <c r="J9" i="29"/>
  <c r="E9" i="29"/>
  <c r="E9" i="17"/>
  <c r="B21" i="17"/>
  <c r="C11" i="17" s="1"/>
  <c r="K9" i="10"/>
  <c r="J5" i="31"/>
  <c r="H7" i="40"/>
  <c r="H5" i="40"/>
  <c r="H6" i="28"/>
  <c r="G7" i="40"/>
  <c r="G5" i="40"/>
  <c r="E6" i="25"/>
  <c r="E7" i="25"/>
  <c r="E5" i="25"/>
  <c r="B6" i="25"/>
  <c r="T6" i="25" s="1"/>
  <c r="B7" i="25"/>
  <c r="B5" i="25"/>
  <c r="T5" i="25" s="1"/>
  <c r="AC5" i="29"/>
  <c r="AB5" i="29"/>
  <c r="AA5" i="29"/>
  <c r="J5" i="29"/>
  <c r="H5" i="34"/>
  <c r="L21" i="34" s="1"/>
  <c r="K8" i="11"/>
  <c r="E8" i="11"/>
  <c r="K5" i="11"/>
  <c r="E5" i="11"/>
  <c r="E5" i="17"/>
  <c r="AD5" i="29" l="1"/>
  <c r="I5" i="40"/>
  <c r="I7" i="40"/>
  <c r="T7" i="25"/>
  <c r="C6" i="26" s="1"/>
  <c r="C12" i="17"/>
  <c r="C13" i="17"/>
  <c r="C14" i="17"/>
  <c r="C15" i="17"/>
  <c r="C16" i="17"/>
  <c r="C17" i="17"/>
  <c r="C6" i="17"/>
  <c r="C18" i="17"/>
  <c r="C7" i="17"/>
  <c r="C19" i="17"/>
  <c r="C8" i="17"/>
  <c r="C20" i="17"/>
  <c r="C9" i="17"/>
  <c r="C5" i="17"/>
  <c r="C10" i="17"/>
  <c r="H7" i="28"/>
  <c r="L5" i="34"/>
  <c r="B5" i="26"/>
  <c r="C5" i="26"/>
  <c r="C4" i="26"/>
  <c r="B4" i="26"/>
  <c r="H5" i="28"/>
  <c r="B6" i="26"/>
  <c r="J13" i="31"/>
  <c r="B6" i="31" l="1"/>
  <c r="E6" i="31" s="1"/>
  <c r="B5" i="31"/>
  <c r="C5" i="31" s="1"/>
  <c r="E4" i="26"/>
  <c r="E5" i="26"/>
  <c r="E6" i="26"/>
  <c r="B7" i="31"/>
  <c r="C21" i="17"/>
  <c r="C21" i="10"/>
  <c r="AC8" i="29"/>
  <c r="AA13" i="29"/>
  <c r="AC13" i="29"/>
  <c r="AB13" i="29"/>
  <c r="J13" i="29"/>
  <c r="K13" i="11"/>
  <c r="E13" i="11"/>
  <c r="E21" i="11" s="1"/>
  <c r="L21" i="11" s="1"/>
  <c r="J21" i="17"/>
  <c r="E13" i="17"/>
  <c r="E21" i="17" s="1"/>
  <c r="K21" i="17" s="1"/>
  <c r="K21" i="10"/>
  <c r="J8" i="31"/>
  <c r="AD13" i="29" l="1"/>
  <c r="K21" i="11"/>
  <c r="E5" i="31"/>
  <c r="D5" i="31"/>
  <c r="C6" i="31"/>
  <c r="D6" i="31"/>
  <c r="C5" i="40"/>
  <c r="D5" i="40"/>
  <c r="E7" i="31"/>
  <c r="C7" i="31"/>
  <c r="D7" i="31"/>
  <c r="K8" i="40"/>
  <c r="H10" i="40"/>
  <c r="H11" i="40"/>
  <c r="H12" i="40"/>
  <c r="H14" i="40"/>
  <c r="H15" i="40"/>
  <c r="H17" i="40"/>
  <c r="H18" i="40"/>
  <c r="H19" i="40"/>
  <c r="H20" i="40"/>
  <c r="I20" i="40" s="1"/>
  <c r="G10" i="40"/>
  <c r="G11" i="40"/>
  <c r="G12" i="40"/>
  <c r="G14" i="40"/>
  <c r="G18" i="40"/>
  <c r="G19" i="40"/>
  <c r="H8" i="28"/>
  <c r="L5" i="28"/>
  <c r="L6" i="28"/>
  <c r="L7" i="28"/>
  <c r="AB8" i="29"/>
  <c r="AA8" i="29"/>
  <c r="J8" i="29"/>
  <c r="N9" i="25"/>
  <c r="K9" i="25"/>
  <c r="H9" i="25"/>
  <c r="E10" i="25"/>
  <c r="E11" i="25"/>
  <c r="E12" i="25"/>
  <c r="E13" i="25"/>
  <c r="E14" i="25"/>
  <c r="E15" i="25"/>
  <c r="E16" i="25"/>
  <c r="E17" i="25"/>
  <c r="E18" i="25"/>
  <c r="E19" i="25"/>
  <c r="E20" i="25"/>
  <c r="B9" i="25"/>
  <c r="B10" i="25"/>
  <c r="B11" i="25"/>
  <c r="B12" i="25"/>
  <c r="B13" i="25"/>
  <c r="B14" i="25"/>
  <c r="B15" i="25"/>
  <c r="B16" i="25"/>
  <c r="B17" i="25"/>
  <c r="B18" i="25"/>
  <c r="B19" i="25"/>
  <c r="B20" i="25"/>
  <c r="E8" i="25"/>
  <c r="B8" i="25"/>
  <c r="N9" i="33"/>
  <c r="K9" i="33"/>
  <c r="H9" i="33"/>
  <c r="H10" i="33"/>
  <c r="H11" i="33"/>
  <c r="E10" i="33"/>
  <c r="E11" i="33"/>
  <c r="E12" i="33"/>
  <c r="E13" i="33"/>
  <c r="E14" i="33"/>
  <c r="E15" i="33"/>
  <c r="E16" i="33"/>
  <c r="E17" i="33"/>
  <c r="E18" i="33"/>
  <c r="E19" i="33"/>
  <c r="E20" i="33"/>
  <c r="B9" i="33"/>
  <c r="B10" i="33"/>
  <c r="B11" i="33"/>
  <c r="B12" i="33"/>
  <c r="Q12" i="33" s="1"/>
  <c r="B11" i="26" s="1"/>
  <c r="B13" i="33"/>
  <c r="B15" i="33"/>
  <c r="B16" i="33"/>
  <c r="B17" i="33"/>
  <c r="B18" i="33"/>
  <c r="B19" i="33"/>
  <c r="B20" i="33"/>
  <c r="E8" i="14"/>
  <c r="E21" i="14" s="1"/>
  <c r="K21" i="14" s="1"/>
  <c r="L6" i="11"/>
  <c r="L7" i="11"/>
  <c r="L8" i="11"/>
  <c r="L12" i="11"/>
  <c r="L13" i="11"/>
  <c r="L14" i="11"/>
  <c r="L15" i="11"/>
  <c r="L16" i="11"/>
  <c r="L17" i="11"/>
  <c r="L18" i="11"/>
  <c r="L19" i="11"/>
  <c r="L20" i="11"/>
  <c r="L5" i="11"/>
  <c r="K6" i="17"/>
  <c r="K7" i="17"/>
  <c r="K8" i="17"/>
  <c r="K9" i="17"/>
  <c r="K10" i="17"/>
  <c r="K12" i="17"/>
  <c r="K13" i="17"/>
  <c r="K14" i="17"/>
  <c r="K15" i="17"/>
  <c r="K16" i="17"/>
  <c r="K17" i="17"/>
  <c r="K18" i="17"/>
  <c r="K19" i="17"/>
  <c r="K20" i="17"/>
  <c r="K5" i="17"/>
  <c r="K6" i="10"/>
  <c r="K7" i="10"/>
  <c r="K8" i="10"/>
  <c r="K10" i="10"/>
  <c r="K11" i="10"/>
  <c r="K12" i="10"/>
  <c r="K13" i="10"/>
  <c r="K14" i="10"/>
  <c r="K15" i="10"/>
  <c r="K17" i="10"/>
  <c r="K18" i="10"/>
  <c r="K19" i="10"/>
  <c r="K20" i="10"/>
  <c r="K5" i="10"/>
  <c r="I12" i="40" l="1"/>
  <c r="L5" i="40"/>
  <c r="Q11" i="33"/>
  <c r="B10" i="26" s="1"/>
  <c r="AD8" i="29"/>
  <c r="H21" i="40"/>
  <c r="T9" i="25"/>
  <c r="C8" i="26" s="1"/>
  <c r="B9" i="31" s="1"/>
  <c r="Q13" i="33"/>
  <c r="B12" i="26" s="1"/>
  <c r="G15" i="40"/>
  <c r="I15" i="40" s="1"/>
  <c r="H15" i="28"/>
  <c r="L15" i="28" s="1"/>
  <c r="I14" i="40"/>
  <c r="G13" i="40"/>
  <c r="I13" i="40" s="1"/>
  <c r="H13" i="28"/>
  <c r="L13" i="28" s="1"/>
  <c r="I10" i="40"/>
  <c r="I18" i="40"/>
  <c r="G17" i="40"/>
  <c r="I17" i="40" s="1"/>
  <c r="H17" i="28"/>
  <c r="I19" i="40"/>
  <c r="Q20" i="33"/>
  <c r="B19" i="26" s="1"/>
  <c r="Q15" i="33"/>
  <c r="B14" i="26" s="1"/>
  <c r="Q10" i="33"/>
  <c r="B9" i="26" s="1"/>
  <c r="Q19" i="33"/>
  <c r="B18" i="26" s="1"/>
  <c r="Q18" i="33"/>
  <c r="B17" i="26" s="1"/>
  <c r="Q17" i="33"/>
  <c r="B16" i="26" s="1"/>
  <c r="T8" i="25"/>
  <c r="C7" i="26" s="1"/>
  <c r="D6" i="40"/>
  <c r="L6" i="40" s="1"/>
  <c r="C6" i="40"/>
  <c r="K6" i="40" s="1"/>
  <c r="H6" i="27"/>
  <c r="K5" i="40"/>
  <c r="E5" i="40"/>
  <c r="M5" i="40" s="1"/>
  <c r="I11" i="40"/>
  <c r="D7" i="40"/>
  <c r="L7" i="40" s="1"/>
  <c r="C7" i="40"/>
  <c r="K7" i="40" s="1"/>
  <c r="H7" i="27"/>
  <c r="Q16" i="33"/>
  <c r="B15" i="26" s="1"/>
  <c r="T10" i="25"/>
  <c r="C9" i="26" s="1"/>
  <c r="T20" i="25"/>
  <c r="C19" i="26" s="1"/>
  <c r="H11" i="28"/>
  <c r="L11" i="28" s="1"/>
  <c r="H18" i="28"/>
  <c r="N21" i="25"/>
  <c r="K21" i="25"/>
  <c r="L17" i="25" s="1"/>
  <c r="H21" i="25"/>
  <c r="I17" i="25" s="1"/>
  <c r="E21" i="25"/>
  <c r="F17" i="25" s="1"/>
  <c r="B21" i="25"/>
  <c r="H12" i="28"/>
  <c r="L12" i="28" s="1"/>
  <c r="L16" i="28"/>
  <c r="K21" i="33"/>
  <c r="N21" i="33"/>
  <c r="L8" i="28"/>
  <c r="T12" i="25"/>
  <c r="C11" i="26" s="1"/>
  <c r="H21" i="33"/>
  <c r="T19" i="25"/>
  <c r="C18" i="26" s="1"/>
  <c r="E21" i="33"/>
  <c r="T18" i="25"/>
  <c r="T11" i="25"/>
  <c r="C10" i="26" s="1"/>
  <c r="T17" i="25"/>
  <c r="C16" i="26" s="1"/>
  <c r="B7" i="26"/>
  <c r="T16" i="25"/>
  <c r="C15" i="26" s="1"/>
  <c r="H8" i="27"/>
  <c r="K21" i="28"/>
  <c r="J21" i="28"/>
  <c r="T15" i="25"/>
  <c r="C14" i="26" s="1"/>
  <c r="H14" i="28"/>
  <c r="T14" i="25"/>
  <c r="C13" i="26" s="1"/>
  <c r="H20" i="28"/>
  <c r="H10" i="28"/>
  <c r="L10" i="28" s="1"/>
  <c r="H9" i="28"/>
  <c r="Q9" i="33"/>
  <c r="B8" i="26" s="1"/>
  <c r="T13" i="25"/>
  <c r="C12" i="26" s="1"/>
  <c r="I21" i="40" l="1"/>
  <c r="G21" i="40"/>
  <c r="L9" i="28"/>
  <c r="L21" i="28"/>
  <c r="C17" i="26"/>
  <c r="E17" i="26" s="1"/>
  <c r="E6" i="40"/>
  <c r="M6" i="40" s="1"/>
  <c r="E9" i="26"/>
  <c r="E7" i="40"/>
  <c r="M7" i="40" s="1"/>
  <c r="O6" i="33"/>
  <c r="O7" i="33"/>
  <c r="O8" i="33"/>
  <c r="O5" i="33"/>
  <c r="I17" i="33"/>
  <c r="I7" i="33"/>
  <c r="I5" i="33"/>
  <c r="I6" i="33"/>
  <c r="I8" i="33"/>
  <c r="L8" i="33"/>
  <c r="L6" i="33"/>
  <c r="L7" i="33"/>
  <c r="L5" i="33"/>
  <c r="F17" i="33"/>
  <c r="F8" i="33"/>
  <c r="F5" i="33"/>
  <c r="F6" i="33"/>
  <c r="F7" i="33"/>
  <c r="C9" i="31"/>
  <c r="E9" i="31"/>
  <c r="D9" i="31"/>
  <c r="E7" i="26"/>
  <c r="G7" i="26" s="1"/>
  <c r="B8" i="31"/>
  <c r="L18" i="28"/>
  <c r="O13" i="33"/>
  <c r="O14" i="33"/>
  <c r="O15" i="33"/>
  <c r="O16" i="33"/>
  <c r="O18" i="33"/>
  <c r="O19" i="33"/>
  <c r="O20" i="33"/>
  <c r="O9" i="33"/>
  <c r="O10" i="33"/>
  <c r="O11" i="33"/>
  <c r="O12" i="33"/>
  <c r="O17" i="33"/>
  <c r="O14" i="25"/>
  <c r="O15" i="25"/>
  <c r="O16" i="25"/>
  <c r="O6" i="25"/>
  <c r="O18" i="25"/>
  <c r="O7" i="25"/>
  <c r="O19" i="25"/>
  <c r="O8" i="25"/>
  <c r="O20" i="25"/>
  <c r="O9" i="25"/>
  <c r="O5" i="25"/>
  <c r="O10" i="25"/>
  <c r="O11" i="25"/>
  <c r="O12" i="25"/>
  <c r="O13" i="25"/>
  <c r="O17" i="25"/>
  <c r="L14" i="33"/>
  <c r="L15" i="33"/>
  <c r="L16" i="33"/>
  <c r="L18" i="33"/>
  <c r="L19" i="33"/>
  <c r="L20" i="33"/>
  <c r="L9" i="33"/>
  <c r="L10" i="33"/>
  <c r="L11" i="33"/>
  <c r="L12" i="33"/>
  <c r="L13" i="33"/>
  <c r="L17" i="33"/>
  <c r="L9" i="25"/>
  <c r="L5" i="25"/>
  <c r="L10" i="25"/>
  <c r="L11" i="25"/>
  <c r="L12" i="25"/>
  <c r="L13" i="25"/>
  <c r="L14" i="25"/>
  <c r="L15" i="25"/>
  <c r="L16" i="25"/>
  <c r="L6" i="25"/>
  <c r="L18" i="25"/>
  <c r="L7" i="25"/>
  <c r="L19" i="25"/>
  <c r="L8" i="25"/>
  <c r="L20" i="25"/>
  <c r="I18" i="33"/>
  <c r="I19" i="33"/>
  <c r="I20" i="33"/>
  <c r="I9" i="33"/>
  <c r="I10" i="33"/>
  <c r="I11" i="33"/>
  <c r="I12" i="33"/>
  <c r="I13" i="33"/>
  <c r="I14" i="33"/>
  <c r="I15" i="33"/>
  <c r="I16" i="33"/>
  <c r="I16" i="25"/>
  <c r="I6" i="25"/>
  <c r="I18" i="25"/>
  <c r="I7" i="25"/>
  <c r="I19" i="25"/>
  <c r="I8" i="25"/>
  <c r="I20" i="25"/>
  <c r="I9" i="25"/>
  <c r="I5" i="25"/>
  <c r="I10" i="25"/>
  <c r="I11" i="25"/>
  <c r="I12" i="25"/>
  <c r="I13" i="25"/>
  <c r="I14" i="25"/>
  <c r="I15" i="25"/>
  <c r="F14" i="33"/>
  <c r="F15" i="33"/>
  <c r="F16" i="33"/>
  <c r="F18" i="33"/>
  <c r="F19" i="33"/>
  <c r="F20" i="33"/>
  <c r="F9" i="33"/>
  <c r="F10" i="33"/>
  <c r="F11" i="33"/>
  <c r="F12" i="33"/>
  <c r="F13" i="33"/>
  <c r="F11" i="25"/>
  <c r="F12" i="25"/>
  <c r="F13" i="25"/>
  <c r="F14" i="25"/>
  <c r="F15" i="25"/>
  <c r="F16" i="25"/>
  <c r="F6" i="25"/>
  <c r="F18" i="25"/>
  <c r="F7" i="25"/>
  <c r="F19" i="25"/>
  <c r="F8" i="25"/>
  <c r="F20" i="25"/>
  <c r="F9" i="25"/>
  <c r="F5" i="25"/>
  <c r="F10" i="25"/>
  <c r="C7" i="25"/>
  <c r="C20" i="25"/>
  <c r="C15" i="25"/>
  <c r="C8" i="25"/>
  <c r="C6" i="25"/>
  <c r="C16" i="25"/>
  <c r="C19" i="25"/>
  <c r="C9" i="25"/>
  <c r="C5" i="25"/>
  <c r="C10" i="25"/>
  <c r="C11" i="25"/>
  <c r="C12" i="25"/>
  <c r="C13" i="25"/>
  <c r="C14" i="25"/>
  <c r="C18" i="25"/>
  <c r="B17" i="31"/>
  <c r="T21" i="25"/>
  <c r="U17" i="25" s="1"/>
  <c r="C17" i="25"/>
  <c r="B11" i="31"/>
  <c r="E11" i="31" s="1"/>
  <c r="E10" i="26"/>
  <c r="B19" i="31"/>
  <c r="E18" i="26"/>
  <c r="E11" i="26"/>
  <c r="B12" i="31"/>
  <c r="E15" i="26"/>
  <c r="B16" i="31"/>
  <c r="L17" i="28"/>
  <c r="L19" i="28"/>
  <c r="E12" i="26"/>
  <c r="G12" i="26" s="1"/>
  <c r="B13" i="31"/>
  <c r="B15" i="31"/>
  <c r="C15" i="31" s="1"/>
  <c r="E14" i="26"/>
  <c r="L14" i="28"/>
  <c r="E13" i="26"/>
  <c r="B14" i="31"/>
  <c r="B10" i="31"/>
  <c r="L20" i="28"/>
  <c r="E19" i="26"/>
  <c r="B20" i="31"/>
  <c r="E8" i="26"/>
  <c r="E15" i="31" l="1"/>
  <c r="D15" i="31"/>
  <c r="B18" i="31"/>
  <c r="B21" i="31" s="1"/>
  <c r="H13" i="27"/>
  <c r="C14" i="31"/>
  <c r="D14" i="31"/>
  <c r="E14" i="31"/>
  <c r="C12" i="31"/>
  <c r="D12" i="31"/>
  <c r="E12" i="31"/>
  <c r="C10" i="31"/>
  <c r="D10" i="31"/>
  <c r="E10" i="31"/>
  <c r="D17" i="31"/>
  <c r="E17" i="31"/>
  <c r="D16" i="31"/>
  <c r="E16" i="31"/>
  <c r="C16" i="31"/>
  <c r="E8" i="31"/>
  <c r="C8" i="31"/>
  <c r="D8" i="31"/>
  <c r="E19" i="31"/>
  <c r="D19" i="31"/>
  <c r="D20" i="31"/>
  <c r="C20" i="31"/>
  <c r="E20" i="31"/>
  <c r="C13" i="31"/>
  <c r="D13" i="31"/>
  <c r="E13" i="31"/>
  <c r="D11" i="31"/>
  <c r="C11" i="31"/>
  <c r="O21" i="33"/>
  <c r="D16" i="40"/>
  <c r="L16" i="40" s="1"/>
  <c r="C16" i="40"/>
  <c r="K16" i="40" s="1"/>
  <c r="O21" i="25"/>
  <c r="L21" i="33"/>
  <c r="L21" i="25"/>
  <c r="C20" i="26"/>
  <c r="I21" i="33"/>
  <c r="I21" i="25"/>
  <c r="F21" i="33"/>
  <c r="F21" i="25"/>
  <c r="E16" i="26"/>
  <c r="C21" i="25"/>
  <c r="U5" i="25"/>
  <c r="U11" i="25"/>
  <c r="U13" i="25"/>
  <c r="U14" i="25"/>
  <c r="U9" i="25"/>
  <c r="U12" i="25"/>
  <c r="U10" i="25"/>
  <c r="U15" i="25"/>
  <c r="U16" i="25"/>
  <c r="U6" i="25"/>
  <c r="U18" i="25"/>
  <c r="U7" i="25"/>
  <c r="U19" i="25"/>
  <c r="U8" i="25"/>
  <c r="U20" i="25"/>
  <c r="H16" i="27"/>
  <c r="C9" i="40"/>
  <c r="O20" i="17"/>
  <c r="O19" i="17"/>
  <c r="O18" i="17"/>
  <c r="O17" i="17"/>
  <c r="O16" i="17"/>
  <c r="O15" i="17"/>
  <c r="O14" i="17"/>
  <c r="O13" i="17"/>
  <c r="O12" i="17"/>
  <c r="O11" i="17"/>
  <c r="O10" i="17"/>
  <c r="O9" i="17"/>
  <c r="O8" i="17"/>
  <c r="O7" i="17"/>
  <c r="O6" i="17"/>
  <c r="O5" i="17"/>
  <c r="D18" i="40" l="1"/>
  <c r="L18" i="40" s="1"/>
  <c r="C18" i="40"/>
  <c r="K18" i="40" s="1"/>
  <c r="H18" i="27"/>
  <c r="H19" i="27"/>
  <c r="D19" i="40"/>
  <c r="L19" i="40" s="1"/>
  <c r="C19" i="40"/>
  <c r="K19" i="40" s="1"/>
  <c r="D17" i="40"/>
  <c r="L17" i="40" s="1"/>
  <c r="C13" i="40"/>
  <c r="K13" i="40" s="1"/>
  <c r="C18" i="31"/>
  <c r="C21" i="31" s="1"/>
  <c r="G21" i="31" s="1"/>
  <c r="E18" i="31"/>
  <c r="E21" i="31" s="1"/>
  <c r="D18" i="31"/>
  <c r="C20" i="40"/>
  <c r="K20" i="40" s="1"/>
  <c r="D20" i="40"/>
  <c r="L20" i="40" s="1"/>
  <c r="H10" i="27"/>
  <c r="C10" i="40"/>
  <c r="D10" i="40"/>
  <c r="H14" i="27"/>
  <c r="D14" i="40"/>
  <c r="L14" i="40" s="1"/>
  <c r="C14" i="40"/>
  <c r="K14" i="40" s="1"/>
  <c r="C11" i="40"/>
  <c r="K11" i="40" s="1"/>
  <c r="D11" i="40"/>
  <c r="L11" i="40" s="1"/>
  <c r="H11" i="27"/>
  <c r="H12" i="27"/>
  <c r="C12" i="40"/>
  <c r="K12" i="40" s="1"/>
  <c r="D12" i="40"/>
  <c r="L12" i="40" s="1"/>
  <c r="H20" i="27"/>
  <c r="D20" i="26"/>
  <c r="U21" i="25"/>
  <c r="E16" i="40"/>
  <c r="M16" i="40" s="1"/>
  <c r="E9" i="40"/>
  <c r="K9" i="40"/>
  <c r="AE5" i="3"/>
  <c r="AF5" i="3" s="1"/>
  <c r="AE6" i="3"/>
  <c r="AF6" i="3" s="1"/>
  <c r="AE7" i="3"/>
  <c r="AF7" i="3" s="1"/>
  <c r="AE8" i="3"/>
  <c r="AF8" i="3" s="1"/>
  <c r="AE9" i="3"/>
  <c r="AF9" i="3" s="1"/>
  <c r="AE10" i="3"/>
  <c r="AF10" i="3" s="1"/>
  <c r="L10" i="40" l="1"/>
  <c r="E18" i="40"/>
  <c r="M18" i="40" s="1"/>
  <c r="D21" i="31"/>
  <c r="H21" i="31" s="1"/>
  <c r="E13" i="40"/>
  <c r="M13" i="40" s="1"/>
  <c r="I21" i="31"/>
  <c r="E19" i="40"/>
  <c r="M19" i="40" s="1"/>
  <c r="L13" i="40"/>
  <c r="C17" i="40"/>
  <c r="E17" i="40" s="1"/>
  <c r="M17" i="40" s="1"/>
  <c r="H17" i="27"/>
  <c r="E11" i="40"/>
  <c r="M11" i="40" s="1"/>
  <c r="E12" i="40"/>
  <c r="M12" i="40" s="1"/>
  <c r="E14" i="40"/>
  <c r="M14" i="40" s="1"/>
  <c r="E10" i="40"/>
  <c r="M10" i="40" s="1"/>
  <c r="K10" i="40"/>
  <c r="E20" i="40"/>
  <c r="M20" i="40" s="1"/>
  <c r="H13" i="2"/>
  <c r="I13" i="2" s="1"/>
  <c r="H11" i="2"/>
  <c r="I11" i="2" s="1"/>
  <c r="J21" i="31" l="1"/>
  <c r="K17" i="40"/>
  <c r="D15" i="40"/>
  <c r="D21" i="40" s="1"/>
  <c r="H21" i="27"/>
  <c r="C15" i="40"/>
  <c r="C21" i="40" s="1"/>
  <c r="E21" i="40" s="1"/>
  <c r="AE11" i="3"/>
  <c r="K21" i="40" l="1"/>
  <c r="L15" i="40"/>
  <c r="AF11" i="3"/>
  <c r="AG11" i="3" s="1"/>
  <c r="E15" i="40"/>
  <c r="K15" i="40"/>
  <c r="AD5" i="42" l="1"/>
  <c r="AE5" i="42" s="1"/>
  <c r="AD6" i="42"/>
  <c r="AE6" i="42" s="1"/>
  <c r="AD7" i="42"/>
  <c r="AE7" i="42" s="1"/>
  <c r="AD8" i="42"/>
  <c r="AE8" i="42" s="1"/>
  <c r="AD9" i="42"/>
  <c r="AE9" i="42" s="1"/>
  <c r="AD10" i="42"/>
  <c r="AE10" i="42" s="1"/>
  <c r="AD11" i="42"/>
  <c r="AE11" i="42" s="1"/>
  <c r="AD12" i="42"/>
  <c r="AE12" i="42" s="1"/>
  <c r="AD13" i="42"/>
  <c r="AE13" i="42" s="1"/>
  <c r="AD14" i="42"/>
  <c r="AE14" i="42" s="1"/>
  <c r="AD15" i="42"/>
  <c r="AE15" i="42" s="1"/>
  <c r="AD16" i="42"/>
  <c r="AE16" i="42" s="1"/>
  <c r="AD17" i="42"/>
  <c r="AE17" i="42" s="1"/>
  <c r="AD18" i="42"/>
  <c r="AE18" i="42" s="1"/>
  <c r="AD19" i="42"/>
  <c r="AE19" i="42" s="1"/>
  <c r="AD20" i="42"/>
  <c r="AE20" i="42" s="1"/>
  <c r="N10" i="5" l="1"/>
  <c r="N11" i="5"/>
  <c r="N9" i="5"/>
  <c r="M16" i="5"/>
  <c r="AF17" i="42" l="1"/>
  <c r="AG17" i="42" s="1"/>
  <c r="AH17" i="42" s="1"/>
  <c r="AF18" i="42"/>
  <c r="AG18" i="42" s="1"/>
  <c r="AH18" i="42" s="1"/>
  <c r="AF7" i="42"/>
  <c r="AG7" i="42" s="1"/>
  <c r="AH7" i="42" s="1"/>
  <c r="AF8" i="42"/>
  <c r="AG8" i="42" s="1"/>
  <c r="AH8" i="42" s="1"/>
  <c r="AF9" i="42"/>
  <c r="AG9" i="42" s="1"/>
  <c r="AH9" i="42" s="1"/>
  <c r="AF10" i="42"/>
  <c r="AG10" i="42" s="1"/>
  <c r="AH10" i="42" s="1"/>
  <c r="AF11" i="42"/>
  <c r="AG11" i="42" s="1"/>
  <c r="AH11" i="42" s="1"/>
  <c r="AF12" i="42"/>
  <c r="AG12" i="42" s="1"/>
  <c r="AH12" i="42" s="1"/>
  <c r="AF13" i="42"/>
  <c r="AG13" i="42" s="1"/>
  <c r="AH13" i="42" s="1"/>
  <c r="AF14" i="42"/>
  <c r="AG14" i="42" s="1"/>
  <c r="AH14" i="42" s="1"/>
  <c r="D41" i="27" l="1"/>
  <c r="C41" i="27"/>
  <c r="E41" i="27" l="1"/>
  <c r="D34" i="27"/>
  <c r="C34" i="27"/>
  <c r="E34" i="27" l="1"/>
  <c r="D42" i="27"/>
  <c r="C42" i="27"/>
  <c r="E42" i="27" l="1"/>
  <c r="D48" i="27"/>
  <c r="C48" i="27"/>
  <c r="D35" i="27"/>
  <c r="C35" i="27"/>
  <c r="E48" i="27" l="1"/>
  <c r="E35" i="27"/>
  <c r="D40" i="27" l="1"/>
  <c r="C40" i="27"/>
  <c r="E40" i="27" l="1"/>
  <c r="D36" i="27"/>
  <c r="C36" i="27"/>
  <c r="E36" i="27" s="1"/>
  <c r="D43" i="27" l="1"/>
  <c r="C43" i="27"/>
  <c r="D47" i="27"/>
  <c r="C47" i="27"/>
  <c r="E47" i="27" s="1"/>
  <c r="E43" i="27" l="1"/>
  <c r="D39" i="27"/>
  <c r="C39" i="27"/>
  <c r="E39" i="27" l="1"/>
  <c r="C45" i="27"/>
  <c r="D45" i="27"/>
  <c r="E45" i="27" l="1"/>
  <c r="D37" i="27" l="1"/>
  <c r="C37" i="27"/>
  <c r="E37" i="27" l="1"/>
  <c r="D46" i="27"/>
  <c r="C46" i="27"/>
  <c r="E46" i="27" l="1"/>
  <c r="E24" i="2"/>
  <c r="E25" i="2" s="1"/>
  <c r="E26" i="2" s="1"/>
  <c r="AG5" i="4" l="1"/>
  <c r="AG6" i="4"/>
  <c r="AG7" i="4"/>
  <c r="AG8" i="4"/>
  <c r="AG9" i="4"/>
  <c r="AG10" i="4"/>
  <c r="AG11" i="4"/>
  <c r="AG12" i="4"/>
  <c r="AG13" i="4"/>
  <c r="AG14" i="4"/>
  <c r="AF6" i="42" l="1"/>
  <c r="AG6" i="42" s="1"/>
  <c r="AH6" i="42" s="1"/>
  <c r="AF20" i="42"/>
  <c r="AG20" i="42" s="1"/>
  <c r="AH20" i="42" s="1"/>
  <c r="AF15" i="42"/>
  <c r="AG15" i="42" s="1"/>
  <c r="AH15" i="42" s="1"/>
  <c r="AF16" i="42"/>
  <c r="AG16" i="42" s="1"/>
  <c r="AH16" i="42" s="1"/>
  <c r="AF5" i="42"/>
  <c r="AG5" i="42" s="1"/>
  <c r="AH5" i="42" s="1"/>
  <c r="AF19" i="42"/>
  <c r="AG19" i="42" s="1"/>
  <c r="AH19" i="42" s="1"/>
  <c r="H10" i="2"/>
  <c r="I10" i="2" s="1"/>
  <c r="B49" i="27" l="1"/>
  <c r="C49" i="27" l="1"/>
  <c r="D49" i="27"/>
  <c r="C25" i="3"/>
  <c r="C26" i="3" s="1"/>
  <c r="E25" i="3"/>
  <c r="E26" i="3" s="1"/>
  <c r="F25" i="3"/>
  <c r="F26" i="3" s="1"/>
  <c r="G25" i="3"/>
  <c r="G26" i="3" s="1"/>
  <c r="H25" i="3"/>
  <c r="H26" i="3" s="1"/>
  <c r="I25" i="3"/>
  <c r="I26" i="3" s="1"/>
  <c r="J25" i="3"/>
  <c r="J26" i="3" s="1"/>
  <c r="K25" i="3"/>
  <c r="K26" i="3" s="1"/>
  <c r="L25" i="3"/>
  <c r="L26" i="3" s="1"/>
  <c r="M25" i="3"/>
  <c r="M26" i="3" s="1"/>
  <c r="N25" i="3"/>
  <c r="N26" i="3" s="1"/>
  <c r="D25" i="3"/>
  <c r="D26" i="3" s="1"/>
  <c r="E49" i="27" l="1"/>
  <c r="P26" i="3"/>
  <c r="L21" i="3"/>
  <c r="L22" i="3" s="1"/>
  <c r="L23" i="3" s="1"/>
  <c r="H9" i="2" l="1"/>
  <c r="I9" i="2" s="1"/>
  <c r="AG15" i="3"/>
  <c r="AH11" i="3" l="1"/>
  <c r="AG13" i="3" s="1"/>
  <c r="AH13" i="3" s="1"/>
  <c r="AG10" i="3" l="1"/>
  <c r="AH10" i="3" l="1"/>
  <c r="AG9" i="3"/>
  <c r="AH9" i="3" l="1"/>
  <c r="B50" i="28" l="1"/>
  <c r="C50" i="28"/>
  <c r="D50" i="28"/>
  <c r="M4" i="26" l="1"/>
  <c r="H8" i="2" l="1"/>
  <c r="I8" i="2" s="1"/>
  <c r="E7" i="2" s="1"/>
  <c r="AG5" i="3" l="1"/>
  <c r="I50" i="7" l="1"/>
  <c r="H50" i="7"/>
  <c r="G50" i="7"/>
  <c r="F50" i="7"/>
  <c r="E50" i="7"/>
  <c r="D50" i="7"/>
  <c r="C50" i="7"/>
  <c r="B50" i="7"/>
  <c r="H7" i="2" l="1"/>
  <c r="AH5" i="4" l="1"/>
  <c r="AI5" i="4" s="1"/>
  <c r="AJ5" i="4" s="1"/>
  <c r="AH6" i="4"/>
  <c r="AI6" i="4" s="1"/>
  <c r="AJ6" i="4" s="1"/>
  <c r="AH7" i="4"/>
  <c r="AI7" i="4" s="1"/>
  <c r="AJ7" i="4" s="1"/>
  <c r="AH8" i="4"/>
  <c r="AI8" i="4" s="1"/>
  <c r="AJ8" i="4" s="1"/>
  <c r="AH9" i="4"/>
  <c r="AI9" i="4" s="1"/>
  <c r="AJ9" i="4" s="1"/>
  <c r="AH10" i="4"/>
  <c r="AI10" i="4" s="1"/>
  <c r="AJ10" i="4" s="1"/>
  <c r="AH11" i="4"/>
  <c r="AI11" i="4" s="1"/>
  <c r="AJ11" i="4" s="1"/>
  <c r="AH12" i="4"/>
  <c r="AI12" i="4" s="1"/>
  <c r="AJ12" i="4" s="1"/>
  <c r="AH13" i="4"/>
  <c r="AI13" i="4" s="1"/>
  <c r="AJ13" i="4" s="1"/>
  <c r="AH14" i="4"/>
  <c r="AI14" i="4" s="1"/>
  <c r="AJ14" i="4" s="1"/>
  <c r="I7" i="2"/>
  <c r="E6" i="2" s="1"/>
  <c r="K23" i="4" l="1"/>
  <c r="AG8" i="3"/>
  <c r="AG6" i="3"/>
  <c r="AG7" i="3"/>
  <c r="H5" i="2" l="1"/>
  <c r="H6" i="2"/>
  <c r="I6" i="2" s="1"/>
  <c r="E5" i="2" s="1"/>
  <c r="G23" i="4"/>
  <c r="AI23" i="4" l="1"/>
  <c r="AJ23" i="4" s="1"/>
  <c r="AI21" i="4"/>
  <c r="AJ21" i="4" s="1"/>
  <c r="O49" i="4" l="1"/>
  <c r="N49" i="4"/>
  <c r="M49" i="4"/>
  <c r="L49" i="4"/>
  <c r="K49" i="4"/>
  <c r="J49" i="4"/>
  <c r="I49" i="4"/>
  <c r="H49" i="4"/>
  <c r="G49" i="4"/>
  <c r="F49" i="4"/>
  <c r="E49" i="4"/>
  <c r="D49" i="4"/>
  <c r="C49" i="4"/>
  <c r="O47" i="4"/>
  <c r="N47" i="4"/>
  <c r="M47" i="4"/>
  <c r="L47" i="4"/>
  <c r="K47" i="4"/>
  <c r="J47" i="4"/>
  <c r="I47" i="4"/>
  <c r="H47" i="4"/>
  <c r="G47" i="4"/>
  <c r="F47" i="4"/>
  <c r="E47" i="4"/>
  <c r="D47" i="4"/>
  <c r="C47" i="4"/>
  <c r="O45" i="4"/>
  <c r="N45" i="4"/>
  <c r="M45" i="4"/>
  <c r="L45" i="4"/>
  <c r="K45" i="4"/>
  <c r="J45" i="4"/>
  <c r="I45" i="4"/>
  <c r="H45" i="4"/>
  <c r="G45" i="4"/>
  <c r="F45" i="4"/>
  <c r="E45" i="4"/>
  <c r="D45" i="4"/>
  <c r="C45" i="4"/>
  <c r="O43" i="4"/>
  <c r="N43" i="4"/>
  <c r="M43" i="4"/>
  <c r="L43" i="4"/>
  <c r="K43" i="4"/>
  <c r="J43" i="4"/>
  <c r="I43" i="4"/>
  <c r="H43" i="4"/>
  <c r="G43" i="4"/>
  <c r="F43" i="4"/>
  <c r="E43" i="4"/>
  <c r="D43" i="4"/>
  <c r="C43" i="4"/>
  <c r="O41" i="4"/>
  <c r="N41" i="4"/>
  <c r="M41" i="4"/>
  <c r="L41" i="4"/>
  <c r="K41" i="4"/>
  <c r="J41" i="4"/>
  <c r="I41" i="4"/>
  <c r="H41" i="4"/>
  <c r="G41" i="4"/>
  <c r="F41" i="4"/>
  <c r="E41" i="4"/>
  <c r="D41" i="4"/>
  <c r="C41" i="4"/>
  <c r="O39" i="4"/>
  <c r="N39" i="4"/>
  <c r="M39" i="4"/>
  <c r="L39" i="4"/>
  <c r="K39" i="4"/>
  <c r="J39" i="4"/>
  <c r="I39" i="4"/>
  <c r="H39" i="4"/>
  <c r="G39" i="4"/>
  <c r="F39" i="4"/>
  <c r="E39" i="4"/>
  <c r="D39" i="4"/>
  <c r="C39" i="4"/>
  <c r="O37" i="4"/>
  <c r="N37" i="4"/>
  <c r="M37" i="4"/>
  <c r="L37" i="4"/>
  <c r="K37" i="4"/>
  <c r="J37" i="4"/>
  <c r="I37" i="4"/>
  <c r="H37" i="4"/>
  <c r="G37" i="4"/>
  <c r="F37" i="4"/>
  <c r="E37" i="4"/>
  <c r="D37" i="4"/>
  <c r="C37" i="4"/>
  <c r="D35" i="4"/>
  <c r="E35" i="4"/>
  <c r="F35" i="4"/>
  <c r="G35" i="4"/>
  <c r="H35" i="4"/>
  <c r="I35" i="4"/>
  <c r="J35" i="4"/>
  <c r="K35" i="4"/>
  <c r="L35" i="4"/>
  <c r="M35" i="4"/>
  <c r="N35" i="4"/>
  <c r="O35" i="4"/>
  <c r="C35" i="4"/>
  <c r="O33" i="4"/>
  <c r="N33" i="4"/>
  <c r="M33" i="4"/>
  <c r="L33" i="4"/>
  <c r="K33" i="4"/>
  <c r="J33" i="4"/>
  <c r="I33" i="4"/>
  <c r="H33" i="4"/>
  <c r="G33" i="4"/>
  <c r="F33" i="4"/>
  <c r="E33" i="4"/>
  <c r="D33" i="4"/>
  <c r="C33" i="4"/>
  <c r="D31" i="4"/>
  <c r="E31" i="4"/>
  <c r="F31" i="4"/>
  <c r="G31" i="4"/>
  <c r="H31" i="4"/>
  <c r="I31" i="4"/>
  <c r="J31" i="4"/>
  <c r="K31" i="4"/>
  <c r="L31" i="4"/>
  <c r="M31" i="4"/>
  <c r="N31" i="4"/>
  <c r="O31" i="4"/>
  <c r="C31" i="4"/>
  <c r="R39" i="4" l="1"/>
  <c r="S39" i="4" s="1"/>
  <c r="T39" i="4" s="1"/>
  <c r="R45" i="4"/>
  <c r="S45" i="4" s="1"/>
  <c r="T45" i="4" s="1"/>
  <c r="R35" i="4"/>
  <c r="S35" i="4" s="1"/>
  <c r="T35" i="4" s="1"/>
  <c r="R37" i="4"/>
  <c r="S37" i="4" s="1"/>
  <c r="T37" i="4" s="1"/>
  <c r="R31" i="4"/>
  <c r="S31" i="4" s="1"/>
  <c r="T31" i="4" s="1"/>
  <c r="R41" i="4"/>
  <c r="S41" i="4" s="1"/>
  <c r="T41" i="4" s="1"/>
  <c r="R47" i="4"/>
  <c r="S47" i="4" s="1"/>
  <c r="T47" i="4" s="1"/>
  <c r="R49" i="4"/>
  <c r="S49" i="4" s="1"/>
  <c r="T49" i="4" s="1"/>
  <c r="R33" i="4"/>
  <c r="S33" i="4" s="1"/>
  <c r="T33" i="4" s="1"/>
  <c r="R43" i="4"/>
  <c r="S43" i="4" s="1"/>
  <c r="T43" i="4" s="1"/>
  <c r="I5" i="2" l="1"/>
  <c r="H4" i="2" l="1"/>
  <c r="I4" i="2" s="1"/>
  <c r="AH5" i="3" l="1"/>
  <c r="AH7" i="3" l="1"/>
  <c r="AH6" i="3"/>
  <c r="AH8" i="3"/>
  <c r="P23" i="3" s="1"/>
  <c r="AB1" i="4"/>
  <c r="B14" i="33"/>
  <c r="B21" i="33" l="1"/>
  <c r="Q14" i="33"/>
  <c r="C6" i="33"/>
  <c r="C20" i="33"/>
  <c r="C11" i="33"/>
  <c r="C12" i="33"/>
  <c r="C9" i="33"/>
  <c r="C15" i="33"/>
  <c r="C17" i="33"/>
  <c r="C13" i="33"/>
  <c r="C8" i="33"/>
  <c r="C5" i="33"/>
  <c r="C7" i="33"/>
  <c r="C10" i="33"/>
  <c r="C19" i="33"/>
  <c r="C16" i="33"/>
  <c r="C18" i="33"/>
  <c r="C14" i="33"/>
  <c r="B13" i="26" l="1"/>
  <c r="B20" i="26" s="1"/>
  <c r="Q21" i="33"/>
  <c r="R14" i="33" s="1"/>
  <c r="C21" i="33"/>
  <c r="R8" i="33" l="1"/>
  <c r="R19" i="33"/>
  <c r="R7" i="33"/>
  <c r="R20" i="33"/>
  <c r="R5" i="33"/>
  <c r="R18" i="33"/>
  <c r="R6" i="33"/>
  <c r="R9" i="33"/>
  <c r="R10" i="33"/>
  <c r="R11" i="33"/>
  <c r="R13" i="33"/>
  <c r="R15" i="33"/>
  <c r="R16" i="33"/>
  <c r="R17" i="33"/>
  <c r="R12" i="33"/>
  <c r="R21" i="33" l="1"/>
  <c r="L21" i="40"/>
  <c r="L8" i="40"/>
  <c r="M21" i="40"/>
  <c r="M8" i="40" l="1"/>
</calcChain>
</file>

<file path=xl/sharedStrings.xml><?xml version="1.0" encoding="utf-8"?>
<sst xmlns="http://schemas.openxmlformats.org/spreadsheetml/2006/main" count="3760" uniqueCount="706">
  <si>
    <t>الموقع</t>
  </si>
  <si>
    <t>السنة المائية</t>
  </si>
  <si>
    <t>المصدر : وزارة الموارد المائية / دائرة التخطيط والمتابعة / قسم السياسات البيئية</t>
  </si>
  <si>
    <t>عدد السكان *</t>
  </si>
  <si>
    <t>ت1</t>
  </si>
  <si>
    <t>ت2</t>
  </si>
  <si>
    <t>ك1</t>
  </si>
  <si>
    <t>ك2</t>
  </si>
  <si>
    <t>شباط</t>
  </si>
  <si>
    <t>أذار</t>
  </si>
  <si>
    <t>نيسان</t>
  </si>
  <si>
    <t>آيار</t>
  </si>
  <si>
    <t>حزيران</t>
  </si>
  <si>
    <t>تموز</t>
  </si>
  <si>
    <t>أب</t>
  </si>
  <si>
    <t>أيلول</t>
  </si>
  <si>
    <t>آذار</t>
  </si>
  <si>
    <t>آب</t>
  </si>
  <si>
    <t>حوض دجلة</t>
  </si>
  <si>
    <t>حوض الفرات</t>
  </si>
  <si>
    <t>الزاب الأسفل (قناة ري كركوك)</t>
  </si>
  <si>
    <t>المجموع</t>
  </si>
  <si>
    <t>سد الموصل</t>
  </si>
  <si>
    <t>بغداد</t>
  </si>
  <si>
    <t>سدة سامراء</t>
  </si>
  <si>
    <t>سد حمرين</t>
  </si>
  <si>
    <t xml:space="preserve">سدة الهندية </t>
  </si>
  <si>
    <t>سدة الكوت</t>
  </si>
  <si>
    <t>علي الغربي</t>
  </si>
  <si>
    <t>السليمانية</t>
  </si>
  <si>
    <t>أربيل</t>
  </si>
  <si>
    <t>الاشهر</t>
  </si>
  <si>
    <t>سد دوكان</t>
  </si>
  <si>
    <t>سد دربندخان</t>
  </si>
  <si>
    <t>بحيرة الثرثار</t>
  </si>
  <si>
    <t>سد حديثة</t>
  </si>
  <si>
    <t>بحيرة الحبانية</t>
  </si>
  <si>
    <t>تشرين الاول</t>
  </si>
  <si>
    <t>تشرين الثاني</t>
  </si>
  <si>
    <t>كانون الاول</t>
  </si>
  <si>
    <t>كانون الثاني</t>
  </si>
  <si>
    <t>الحوض</t>
  </si>
  <si>
    <t>السد أو البحيرة</t>
  </si>
  <si>
    <t>المنسوب ( م )</t>
  </si>
  <si>
    <t>حوضي دجلة والفرات</t>
  </si>
  <si>
    <t>حوض العظيم</t>
  </si>
  <si>
    <t>سد العظيم</t>
  </si>
  <si>
    <t>كربلاء</t>
  </si>
  <si>
    <t>المحافظة</t>
  </si>
  <si>
    <t>نينوى</t>
  </si>
  <si>
    <t>كركوك</t>
  </si>
  <si>
    <t>ديالى</t>
  </si>
  <si>
    <t>صلاح الدين</t>
  </si>
  <si>
    <t>أطراف بغداد</t>
  </si>
  <si>
    <t>واسط</t>
  </si>
  <si>
    <t>بابل</t>
  </si>
  <si>
    <t>النجف</t>
  </si>
  <si>
    <t>القادسية</t>
  </si>
  <si>
    <t>المثنى</t>
  </si>
  <si>
    <t>ذي قار</t>
  </si>
  <si>
    <t>ميسان</t>
  </si>
  <si>
    <t>البصرة</t>
  </si>
  <si>
    <t>أمانة بغداد</t>
  </si>
  <si>
    <t>المجموع الكلي</t>
  </si>
  <si>
    <t>ريف</t>
  </si>
  <si>
    <t>ــ يتبع ــ</t>
  </si>
  <si>
    <t>المشاريع</t>
  </si>
  <si>
    <t>العدّ البكتيري</t>
  </si>
  <si>
    <t>بكتريا القولون</t>
  </si>
  <si>
    <t>بكتريا القولون البرازية</t>
  </si>
  <si>
    <t>Min.</t>
  </si>
  <si>
    <t>Max.</t>
  </si>
  <si>
    <t>الكرخ</t>
  </si>
  <si>
    <t xml:space="preserve">شرق دجلة </t>
  </si>
  <si>
    <t>الصدر</t>
  </si>
  <si>
    <t>الوثبة</t>
  </si>
  <si>
    <t>الكرامة</t>
  </si>
  <si>
    <t>الدورة</t>
  </si>
  <si>
    <t xml:space="preserve">الوحدة </t>
  </si>
  <si>
    <t>الرشيد</t>
  </si>
  <si>
    <t xml:space="preserve"> نوع الفحص </t>
  </si>
  <si>
    <t>وحدة القياس</t>
  </si>
  <si>
    <t xml:space="preserve">ماء النهر </t>
  </si>
  <si>
    <t>ماء الشرب</t>
  </si>
  <si>
    <t>Ave.</t>
  </si>
  <si>
    <t>اللون</t>
  </si>
  <si>
    <t xml:space="preserve">Color </t>
  </si>
  <si>
    <t>درجة الحرارة</t>
  </si>
  <si>
    <t xml:space="preserve">Temperature           </t>
  </si>
  <si>
    <t xml:space="preserve">C° </t>
  </si>
  <si>
    <t>العكورة</t>
  </si>
  <si>
    <t>mg/L</t>
  </si>
  <si>
    <t>PH</t>
  </si>
  <si>
    <t>القاعدية</t>
  </si>
  <si>
    <t>الكالسيوم</t>
  </si>
  <si>
    <t>Calcium as Ca</t>
  </si>
  <si>
    <t>المغنيسيوم</t>
  </si>
  <si>
    <t>Magnesium as Mg</t>
  </si>
  <si>
    <t>الكلورايد</t>
  </si>
  <si>
    <t>Chloride as CL</t>
  </si>
  <si>
    <t xml:space="preserve"> mg/L</t>
  </si>
  <si>
    <t>التوصيل الكهربائي</t>
  </si>
  <si>
    <t xml:space="preserve">Conductivity </t>
  </si>
  <si>
    <t>µs/cm</t>
  </si>
  <si>
    <t>الالمنيوم</t>
  </si>
  <si>
    <t xml:space="preserve">Aluminium as AL </t>
  </si>
  <si>
    <t>mg /L</t>
  </si>
  <si>
    <t>Total Dissolve solids</t>
  </si>
  <si>
    <t xml:space="preserve">Suspended solids </t>
  </si>
  <si>
    <t xml:space="preserve">Iron as Fe </t>
  </si>
  <si>
    <t xml:space="preserve">الكبريتات </t>
  </si>
  <si>
    <t xml:space="preserve">الفلورايد  </t>
  </si>
  <si>
    <t xml:space="preserve">Fluoride as F </t>
  </si>
  <si>
    <t xml:space="preserve">امونيا </t>
  </si>
  <si>
    <t xml:space="preserve">نتريت   </t>
  </si>
  <si>
    <t xml:space="preserve">نترات </t>
  </si>
  <si>
    <t xml:space="preserve">سيلكا </t>
  </si>
  <si>
    <t xml:space="preserve">الفوسفات  </t>
  </si>
  <si>
    <t>كاديميوم</t>
  </si>
  <si>
    <t xml:space="preserve">Cadmium as Cd </t>
  </si>
  <si>
    <t>رصاص</t>
  </si>
  <si>
    <t>Lead as Pb</t>
  </si>
  <si>
    <t>منغنيز</t>
  </si>
  <si>
    <t>Manganese as Mn</t>
  </si>
  <si>
    <t>نحاس</t>
  </si>
  <si>
    <t>Copper as Cu</t>
  </si>
  <si>
    <t>كروم</t>
  </si>
  <si>
    <t>Chromium as Cr</t>
  </si>
  <si>
    <t>زنك</t>
  </si>
  <si>
    <t>Zinc as Zn</t>
  </si>
  <si>
    <t>صوديوم</t>
  </si>
  <si>
    <t>Sodium as Na</t>
  </si>
  <si>
    <t>بوتاسيوم</t>
  </si>
  <si>
    <t xml:space="preserve">Potassium as K </t>
  </si>
  <si>
    <t>زئبق</t>
  </si>
  <si>
    <t>Mercury as Hg</t>
  </si>
  <si>
    <t xml:space="preserve">وحدة القياس </t>
  </si>
  <si>
    <t>Turbidity</t>
  </si>
  <si>
    <t>العسرة الكلية</t>
  </si>
  <si>
    <t>T.H.</t>
  </si>
  <si>
    <t>ALK.</t>
  </si>
  <si>
    <t xml:space="preserve">الأملاح الذائبة الكلية            </t>
  </si>
  <si>
    <t>T.D.S.</t>
  </si>
  <si>
    <t xml:space="preserve">الأس الهيدروجيني                                </t>
  </si>
  <si>
    <t xml:space="preserve">الكلوريدات </t>
  </si>
  <si>
    <t>Cl</t>
  </si>
  <si>
    <t xml:space="preserve">الكالسيوم  </t>
  </si>
  <si>
    <t>Ca</t>
  </si>
  <si>
    <t xml:space="preserve">المغنيسيوم  </t>
  </si>
  <si>
    <t>Mg</t>
  </si>
  <si>
    <t xml:space="preserve">التوصيل الكهربائي                                           </t>
  </si>
  <si>
    <t>E.C.</t>
  </si>
  <si>
    <t>الصوديوم</t>
  </si>
  <si>
    <t>Na</t>
  </si>
  <si>
    <t>البوتاسيوم</t>
  </si>
  <si>
    <t>K</t>
  </si>
  <si>
    <t>الكبريتات</t>
  </si>
  <si>
    <t>SO4</t>
  </si>
  <si>
    <t xml:space="preserve">تشرين الأول </t>
  </si>
  <si>
    <t>كانون الأول</t>
  </si>
  <si>
    <t>ت 1</t>
  </si>
  <si>
    <t>ت 2</t>
  </si>
  <si>
    <t>ك 1</t>
  </si>
  <si>
    <t>نهر دجلة الرئيسي</t>
  </si>
  <si>
    <t>الحديد</t>
  </si>
  <si>
    <t>نوع الفحص</t>
  </si>
  <si>
    <t>E.coli / 100 ml</t>
  </si>
  <si>
    <t>إجمالي</t>
  </si>
  <si>
    <t>البلديات</t>
  </si>
  <si>
    <t xml:space="preserve">Turbidity </t>
  </si>
  <si>
    <t>N.T.U</t>
  </si>
  <si>
    <t>مجموع</t>
  </si>
  <si>
    <t>تقسيم 12</t>
  </si>
  <si>
    <t>رافد الزاب الأسفل</t>
  </si>
  <si>
    <t>رافد نهر ديالى</t>
  </si>
  <si>
    <t>حوض العظيم (مؤخر سد العظيم)</t>
  </si>
  <si>
    <t>الإجمالي</t>
  </si>
  <si>
    <t>النسبة المئوية</t>
  </si>
  <si>
    <t xml:space="preserve">آذار </t>
  </si>
  <si>
    <t>الزاب الأسفل</t>
  </si>
  <si>
    <t>الأس الهيدروجيني</t>
  </si>
  <si>
    <t xml:space="preserve">   المصدر : أمانة بغداد / دائرة ماء بغداد / قسم السيطرة النوعية </t>
  </si>
  <si>
    <t>المصدر : أمانة بغداد / دائرة ماء بغداد / قسم السيطرة النوعية</t>
  </si>
  <si>
    <t>2014-2013</t>
  </si>
  <si>
    <t xml:space="preserve">الكاظمية </t>
  </si>
  <si>
    <t>المعدل الشهري ( م³ / ثا)</t>
  </si>
  <si>
    <t>حوض ديالى                   ( مؤخر سد حمرين)</t>
  </si>
  <si>
    <t>2014 - 2015</t>
  </si>
  <si>
    <t>(2015-2014)</t>
  </si>
  <si>
    <t>بدرة</t>
  </si>
  <si>
    <t>الناصرية</t>
  </si>
  <si>
    <t xml:space="preserve">سد حمرين </t>
  </si>
  <si>
    <t>دهوك</t>
  </si>
  <si>
    <t>الموسم الشتوي ( م³/ ثا)</t>
  </si>
  <si>
    <t>الموسم الصيفي ( م³/ ثا)</t>
  </si>
  <si>
    <t>الأشهر</t>
  </si>
  <si>
    <t>&lt;0.01</t>
  </si>
  <si>
    <t>&lt;0.001</t>
  </si>
  <si>
    <t>&lt;0.02</t>
  </si>
  <si>
    <t>حوض ديالى (مؤخر سد حمرين)</t>
  </si>
  <si>
    <t xml:space="preserve"> مشاريع المياه</t>
  </si>
  <si>
    <t xml:space="preserve"> النسبة المئوية لمعدل كميات المياه المنتجة إلى الطاقة التصميمية </t>
  </si>
  <si>
    <t>العدد</t>
  </si>
  <si>
    <t>%</t>
  </si>
  <si>
    <t>المجمعات المائية</t>
  </si>
  <si>
    <t>النسبة المئوية لمعدل كميات المياه المنتجة إلى الطاقة التصميمية</t>
  </si>
  <si>
    <t>محطات تحلية المياه (RO)</t>
  </si>
  <si>
    <t xml:space="preserve">النسبة المئوية لمعدل كميات المياه المحلاة المنتجة إلى الطاقة التصميمية </t>
  </si>
  <si>
    <t>المحطات العاملة بالطاقة الشمسية</t>
  </si>
  <si>
    <t>مشاريع المياه</t>
  </si>
  <si>
    <t xml:space="preserve">النسبة المئوية لمعدل كميات المياه المفقودة (الضياعات) أثناء النقل بشبكة توزيع المياه </t>
  </si>
  <si>
    <t xml:space="preserve">حضر </t>
  </si>
  <si>
    <t>عدد السكان الكلي في المحافظة (نسمة) *</t>
  </si>
  <si>
    <t>عدد السكان المخدومين</t>
  </si>
  <si>
    <t>نسبة السكان المخدومين</t>
  </si>
  <si>
    <t>حضر</t>
  </si>
  <si>
    <t xml:space="preserve">ريف </t>
  </si>
  <si>
    <t xml:space="preserve">الماء الخام </t>
  </si>
  <si>
    <t xml:space="preserve">بحيرة الثرثار </t>
  </si>
  <si>
    <t xml:space="preserve">سد العظيم </t>
  </si>
  <si>
    <t xml:space="preserve">بحيرة الحبانية </t>
  </si>
  <si>
    <t>.. بيانات غير متوفرة</t>
  </si>
  <si>
    <t>العدد الكلي</t>
  </si>
  <si>
    <t xml:space="preserve">مجموع الطاقات التصميمية </t>
  </si>
  <si>
    <t xml:space="preserve"> (م³/ يوم)</t>
  </si>
  <si>
    <t>المياه السطحية</t>
  </si>
  <si>
    <t>المياه الجوفية</t>
  </si>
  <si>
    <t xml:space="preserve">صلاح الدين </t>
  </si>
  <si>
    <t>المشاريع والمجمعات المائية</t>
  </si>
  <si>
    <t xml:space="preserve">العدد الكلي </t>
  </si>
  <si>
    <t>العاملة</t>
  </si>
  <si>
    <t>المتوقفة</t>
  </si>
  <si>
    <t xml:space="preserve">العاملة   جزئياً </t>
  </si>
  <si>
    <t xml:space="preserve">العاملة    جزئياً </t>
  </si>
  <si>
    <t>الحاجة التقديرية لكمية المياه الصالحة للشرب (م³/ يوم)</t>
  </si>
  <si>
    <t>منزلي</t>
  </si>
  <si>
    <t>حكومي</t>
  </si>
  <si>
    <t>أخرى</t>
  </si>
  <si>
    <t>أهم المشاكل</t>
  </si>
  <si>
    <t>عدد المحافظات</t>
  </si>
  <si>
    <t>أسماء المحافظات</t>
  </si>
  <si>
    <t>عدم كفاءة المشروع</t>
  </si>
  <si>
    <t>شحة المياه الخام في المصدر المائي</t>
  </si>
  <si>
    <t>تلوث مياه المصدر</t>
  </si>
  <si>
    <t>قدم الشبكة وضعفها</t>
  </si>
  <si>
    <t>أنتاج المشروع لا يسد الحاجة</t>
  </si>
  <si>
    <t>ضعف الصيانة وعدم الإدامة</t>
  </si>
  <si>
    <t>قلة الكادر الفني والإداري</t>
  </si>
  <si>
    <t>عدم كفاءة الكادر الفني</t>
  </si>
  <si>
    <t>شحة وتذبذب الطاقة الكهربائية اللازمة للتشغيل</t>
  </si>
  <si>
    <t>تجاوزات المواطنين على الشبكة</t>
  </si>
  <si>
    <t xml:space="preserve">الإجمالي </t>
  </si>
  <si>
    <t>(2016-2015)</t>
  </si>
  <si>
    <t xml:space="preserve">الكمية (م³/ يوم)  </t>
  </si>
  <si>
    <t>كمية المياه المنتجة والموزّعة حسب القطاع ( م³/ يوم)</t>
  </si>
  <si>
    <t>التوزيع النسبي للمياه المنتجة والموزّعة حسب القطاع</t>
  </si>
  <si>
    <t>المجموع الكلي للمحطات</t>
  </si>
  <si>
    <t>..</t>
  </si>
  <si>
    <t>قلة التخصيصات المالية</t>
  </si>
  <si>
    <t xml:space="preserve">الأشهر </t>
  </si>
  <si>
    <t>تقسيم مليار</t>
  </si>
  <si>
    <t>السماوة</t>
  </si>
  <si>
    <t>المجموع الكلي لكمية المياه المنتجة *</t>
  </si>
  <si>
    <t xml:space="preserve">   معدل كميات المياه المجهزّة للسكان (الماء المباع) الصالحة للشرب (م³/ يوم)</t>
  </si>
  <si>
    <t>الأنبار</t>
  </si>
  <si>
    <t>النهر</t>
  </si>
  <si>
    <t xml:space="preserve">المعدل السنوي      </t>
  </si>
  <si>
    <t xml:space="preserve">( م³ / ثا) </t>
  </si>
  <si>
    <t>(2017-2016)</t>
  </si>
  <si>
    <t>الآبار</t>
  </si>
  <si>
    <t>محطات إنتاج  المياه المنصوبة على الآبار</t>
  </si>
  <si>
    <t xml:space="preserve">مجموع معدلات الطاقات المتاحة </t>
  </si>
  <si>
    <t xml:space="preserve">مجموع معدلات كميات المياه المنتجة </t>
  </si>
  <si>
    <t>مجموع معدلات كميات المياه الخام المسحوبة حسب المصدر  (م³/ يوم)</t>
  </si>
  <si>
    <t>مجموع معدلات كميات المياه الخام المسحوبة من الآبار والمستخدمة كمصدر للمياه الخام  (م³/ يوم)</t>
  </si>
  <si>
    <t>محطات إنتاج المياه المنصوبة على الآبار</t>
  </si>
  <si>
    <t>0/5</t>
  </si>
  <si>
    <t>سوء الأوضاع الأمنية</t>
  </si>
  <si>
    <t>مجموع معدلات كميات المياه الخام المسحوبة حسب المصدر (م³/ يوم)</t>
  </si>
  <si>
    <t>معدل كميات المياه الخام المسحوبة حسب المصدر (م³/ يوم)</t>
  </si>
  <si>
    <t xml:space="preserve">كمية المياه المسحوبة من المشاريع والمجمعات المائية لمحطات تحلية المياه (RO) (م³/ يوم) </t>
  </si>
  <si>
    <t>المجموع الكلي لكمية المياه الصالحة للشرب المنتجة (م³/ يوم)</t>
  </si>
  <si>
    <t>اسم الهور</t>
  </si>
  <si>
    <t>* المجموع الكلي لكمية المياه الخام المسحوبة = مجموع الكميات المسحوبة من (المياه السطحية والمياه الجوفية)</t>
  </si>
  <si>
    <t>Plate count / 1 ml</t>
  </si>
  <si>
    <t>T.Coliform / 100 ml</t>
  </si>
  <si>
    <t>مجموع الواردات (مليار م³ / سنة)</t>
  </si>
  <si>
    <t>(2018-2017)</t>
  </si>
  <si>
    <t>عدد النماذج البكتريولوجية المفحوصة</t>
  </si>
  <si>
    <t>عدد النماذج الفاشلة</t>
  </si>
  <si>
    <t xml:space="preserve"> بغداد</t>
  </si>
  <si>
    <t>متوسط نصيب الفرد من المياه المجهزّة للسكان المخدومين (الماء المباع) الصالحة للشرب (لتر/ يوم)</t>
  </si>
  <si>
    <t>كمية المياه الكلية المنتجة (الماء المباع + الموزع  مجاناً) (م³/ يوم)</t>
  </si>
  <si>
    <t>كمية المياه الموّزعة مجاناً (م³/ يوم)</t>
  </si>
  <si>
    <t>المعدل السنوي</t>
  </si>
  <si>
    <t>الخزن الحي لغاية المنافذ السفلى (مليار م³)</t>
  </si>
  <si>
    <t>المجموع السنوي</t>
  </si>
  <si>
    <t>مليون م³</t>
  </si>
  <si>
    <t>جدول (1)</t>
  </si>
  <si>
    <t>جدول (2)</t>
  </si>
  <si>
    <t>جدول (3)</t>
  </si>
  <si>
    <t>جدول (5)</t>
  </si>
  <si>
    <t>جدول (6)</t>
  </si>
  <si>
    <t>جدول (7)</t>
  </si>
  <si>
    <t>جدول (10)</t>
  </si>
  <si>
    <t>جدول (11)</t>
  </si>
  <si>
    <t>جدول (12)</t>
  </si>
  <si>
    <t>جدول (24)</t>
  </si>
  <si>
    <t>جدول (25)</t>
  </si>
  <si>
    <t xml:space="preserve">   الحويزة</t>
  </si>
  <si>
    <t xml:space="preserve">   الوسطى</t>
  </si>
  <si>
    <t xml:space="preserve">   الحمّار</t>
  </si>
  <si>
    <t xml:space="preserve">   المجموع</t>
  </si>
  <si>
    <t>* المجموع الكلي لكمية المياه المنتجة = مجموع الكميات المنتجة من (المشاريع + المجمعات المائية + محطات تحلية المياه (RO)+ محطات إنتاج المياه المنصوبة على الأبار + المحطات العاملة بالطاقة الشمسية - كمية المياه الخام المسحوبة من المشاريع والمجمعات المائية لمحطات التحلية)</t>
  </si>
  <si>
    <t>(2019-2018)</t>
  </si>
  <si>
    <t>ــ</t>
  </si>
  <si>
    <t>الرصافة</t>
  </si>
  <si>
    <t>رافد الزاب الأعلى</t>
  </si>
  <si>
    <t>رافد نهر العظيم</t>
  </si>
  <si>
    <t xml:space="preserve">إيراد نهر الفرات في حصيبة </t>
  </si>
  <si>
    <t>زراعي</t>
  </si>
  <si>
    <t>صناعي</t>
  </si>
  <si>
    <t>بيئي</t>
  </si>
  <si>
    <t>جدول (4)</t>
  </si>
  <si>
    <t>الخزين الحي (مليار م³)</t>
  </si>
  <si>
    <t>جدول (9)</t>
  </si>
  <si>
    <t>جدول (15)</t>
  </si>
  <si>
    <r>
      <rPr>
        <b/>
        <sz val="10"/>
        <rFont val="Arial"/>
        <family val="2"/>
      </rPr>
      <t>(</t>
    </r>
    <r>
      <rPr>
        <b/>
        <sz val="12"/>
        <rFont val="Arial"/>
        <family val="2"/>
      </rPr>
      <t>م³/ثا)</t>
    </r>
  </si>
  <si>
    <t xml:space="preserve">معدل التصريف </t>
  </si>
  <si>
    <t>معدل التصريف</t>
  </si>
  <si>
    <t>جدول (8)</t>
  </si>
  <si>
    <t>جدول (23)</t>
  </si>
  <si>
    <t xml:space="preserve">الإستهلاكات أعلاه غير دقيقة  للأسباب التالية : </t>
  </si>
  <si>
    <t xml:space="preserve">المعدل </t>
  </si>
  <si>
    <t>نصيب الفرد من الواردات (م³ / سنة)</t>
  </si>
  <si>
    <t>محافظة</t>
  </si>
  <si>
    <t>(2020-2019)</t>
  </si>
  <si>
    <t>معدل كميات المياه المفقودة (الضياعات) أثناء النقل بشبكة توزيع المياه  (م³/ يوم)</t>
  </si>
  <si>
    <t>معدل كمية المياه الموزّعة مجاناً (م³/ يوم)</t>
  </si>
  <si>
    <t>جدول (13)</t>
  </si>
  <si>
    <t>جدول ( 14)</t>
  </si>
  <si>
    <t>جدول (16)</t>
  </si>
  <si>
    <t>جدول (19)</t>
  </si>
  <si>
    <t>جدول (26)</t>
  </si>
  <si>
    <t>جدول (29)</t>
  </si>
  <si>
    <t>كمية المياه الداخلة الى الأهوار</t>
  </si>
  <si>
    <t>(2021-2020)</t>
  </si>
  <si>
    <t xml:space="preserve">الحدود الدنيا والعليا ومعدل الفحوصات البكتريولوجية </t>
  </si>
  <si>
    <t>وارد سد الموصل</t>
  </si>
  <si>
    <t>مطلق سد الموصل</t>
  </si>
  <si>
    <t>وارد سد دوكان</t>
  </si>
  <si>
    <t>مطلق سد دوكان</t>
  </si>
  <si>
    <t>وارد سد العظيم</t>
  </si>
  <si>
    <t>مطلق سد العظيم</t>
  </si>
  <si>
    <t>وارد بحيرة الثرثار</t>
  </si>
  <si>
    <t>مطلق بحيرة الثرثار</t>
  </si>
  <si>
    <t>وارد سد دربندخان</t>
  </si>
  <si>
    <t>مطلق سد دربندخان</t>
  </si>
  <si>
    <t>وارد سد حمرين</t>
  </si>
  <si>
    <t>مطلق سد حمرين</t>
  </si>
  <si>
    <t>وارد سد حديثة</t>
  </si>
  <si>
    <t>مطلق سد حديثة</t>
  </si>
  <si>
    <t>وارد بحيرة الحبانية</t>
  </si>
  <si>
    <t>مطلق بحيرة الحبانية</t>
  </si>
  <si>
    <t>الشهر</t>
  </si>
  <si>
    <t>حويزة ميسان</t>
  </si>
  <si>
    <t>حويزة بصرة</t>
  </si>
  <si>
    <t>اذار</t>
  </si>
  <si>
    <t>ايار</t>
  </si>
  <si>
    <t>اب</t>
  </si>
  <si>
    <t>ايلول</t>
  </si>
  <si>
    <t>المعدل</t>
  </si>
  <si>
    <t>وسطى ميسان</t>
  </si>
  <si>
    <t>وسطى بصرة</t>
  </si>
  <si>
    <t>وسطى ناصرية</t>
  </si>
  <si>
    <t>حمار بصرة</t>
  </si>
  <si>
    <t>حمار ناصرية</t>
  </si>
  <si>
    <t>المصدر</t>
  </si>
  <si>
    <t>المغذيات</t>
  </si>
  <si>
    <t>تشرين الأول</t>
  </si>
  <si>
    <t xml:space="preserve">دجلة </t>
  </si>
  <si>
    <t>السناف</t>
  </si>
  <si>
    <t>جسر السودة</t>
  </si>
  <si>
    <t>الخمس</t>
  </si>
  <si>
    <t>عوده</t>
  </si>
  <si>
    <t>الفرات</t>
  </si>
  <si>
    <t>المصب العام</t>
  </si>
  <si>
    <t>الخميسية</t>
  </si>
  <si>
    <t>المساحة المؤهلة للاغمار (كم²)</t>
  </si>
  <si>
    <t>المساحة الكلية المغمورة للهور (كم²)</t>
  </si>
  <si>
    <t>المساحة المغمورة (كم²)</t>
  </si>
  <si>
    <t>السدود والبحيرات</t>
  </si>
  <si>
    <t>معدل كميات المياه الخام المسحوبة لمحطات أنتاج المياه (م³/ يوم)  *</t>
  </si>
  <si>
    <t xml:space="preserve">المصدر : وزارة الصحة - دائرة التخطيط وتنمية الموارد / قسم الإحصاء الصحي والحياتي </t>
  </si>
  <si>
    <t xml:space="preserve">الاجمالي </t>
  </si>
  <si>
    <t>الأشهر (م³/ ثا)</t>
  </si>
  <si>
    <t>المناطق المؤثرة على النهر</t>
  </si>
  <si>
    <t xml:space="preserve">المصدر : وزارة البيئة /  دائرة التخطيط والمتابعة الفنية                                                                                                                                 </t>
  </si>
  <si>
    <t>تركيز الكلوريدات (ملغم / لتر) ــ النسبة المئوية للزيادة</t>
  </si>
  <si>
    <t>تركيز العسرة الكلية (ملغم / لتر) ــ النسبة المئوية للزيادة</t>
  </si>
  <si>
    <t>تركيز الكبريتات (ملغم / لتر) ــ النسبة المئوية للزيادة</t>
  </si>
  <si>
    <t>تركيز المواد الصلبة الذائبة (ملغم / لتر) ــ النسبة المئوية للزيادة</t>
  </si>
  <si>
    <t xml:space="preserve">الفصل الاول </t>
  </si>
  <si>
    <t xml:space="preserve">الفصل الثاني </t>
  </si>
  <si>
    <t xml:space="preserve">الفصل الثالث </t>
  </si>
  <si>
    <t xml:space="preserve">الفصل الرابع </t>
  </si>
  <si>
    <t>pH</t>
  </si>
  <si>
    <t>Turb</t>
  </si>
  <si>
    <t>ALK</t>
  </si>
  <si>
    <t>DH1</t>
  </si>
  <si>
    <t>DH2</t>
  </si>
  <si>
    <t>DH3</t>
  </si>
  <si>
    <t>DH4</t>
  </si>
  <si>
    <t xml:space="preserve">المصدر : وزارة  البيئة - دائرة التخطيط والمتابعة الفنية </t>
  </si>
  <si>
    <t xml:space="preserve">ابو سوباط </t>
  </si>
  <si>
    <t xml:space="preserve">العملاق </t>
  </si>
  <si>
    <t xml:space="preserve">هور السناف </t>
  </si>
  <si>
    <t>الشافي</t>
  </si>
  <si>
    <t>بداية الحفار</t>
  </si>
  <si>
    <t>منتصف الزركي</t>
  </si>
  <si>
    <t>الدباب</t>
  </si>
  <si>
    <t>D.O.</t>
  </si>
  <si>
    <r>
      <t>SO</t>
    </r>
    <r>
      <rPr>
        <b/>
        <sz val="8"/>
        <color rgb="FF000000"/>
        <rFont val="Arial"/>
        <family val="2"/>
      </rPr>
      <t>4</t>
    </r>
  </si>
  <si>
    <r>
      <t>PO</t>
    </r>
    <r>
      <rPr>
        <b/>
        <sz val="8"/>
        <color rgb="FF000000"/>
        <rFont val="Arial"/>
        <family val="2"/>
      </rPr>
      <t>4</t>
    </r>
  </si>
  <si>
    <r>
      <t>NO</t>
    </r>
    <r>
      <rPr>
        <b/>
        <sz val="8"/>
        <color rgb="FF000000"/>
        <rFont val="Arial"/>
        <family val="2"/>
      </rPr>
      <t>3</t>
    </r>
  </si>
  <si>
    <t>mg/l</t>
  </si>
  <si>
    <t>المعدل السنوي : مجموع اشهر السنة / 12</t>
  </si>
  <si>
    <t>معدل كمية المياه المجهزّة للسكان (الماء المباع) الصالحة للشرب (م³/ يوم) ***</t>
  </si>
  <si>
    <t>عمل المحطات المائية بأكثر من طاقتها التصميمية</t>
  </si>
  <si>
    <t>(2022-2021)</t>
  </si>
  <si>
    <t xml:space="preserve"> (م³/ساعة)</t>
  </si>
  <si>
    <t xml:space="preserve">معدل الطاقات المتاحة </t>
  </si>
  <si>
    <t xml:space="preserve"> معدل كميات المياه المنتجة </t>
  </si>
  <si>
    <t>جدول (21)</t>
  </si>
  <si>
    <t>جدول (20)</t>
  </si>
  <si>
    <t>جدول (18)</t>
  </si>
  <si>
    <t>جدول (17)</t>
  </si>
  <si>
    <t>جدول (22)</t>
  </si>
  <si>
    <t>المجموع السنوي (ملم)</t>
  </si>
  <si>
    <t>النسبة %</t>
  </si>
  <si>
    <t>(مليون م³)</t>
  </si>
  <si>
    <t>(م³/ثا)</t>
  </si>
  <si>
    <t>متوسط نصيب الفرد من المياه الكلية المنتجة (الماء المباع + الموّزع مجاناً) للسكان الكلي (لتر/ يوم)</t>
  </si>
  <si>
    <t>الحاجة التقديرية = عدد السكان في الحضر أو الريف الكلي X متوسط نصيب الفرد في الحضر (350) لتر أو الريف (250) لتر مقسوماً على 1000</t>
  </si>
  <si>
    <t>الوارد السنوي = المعدل السنوي * 60 ثانية *60 دقيقة *24 ساعة *365 يوم / 1000000000</t>
  </si>
  <si>
    <t>المعدل (م³/ ثا)</t>
  </si>
  <si>
    <t>منطقة الدخول لنهر الفرات الى الاراضي العراقية</t>
  </si>
  <si>
    <t>المواد العالقة الصلبة</t>
  </si>
  <si>
    <t xml:space="preserve">   ــ فحص المواد العالقة الصلبة يجرى لماء النهر فقط </t>
  </si>
  <si>
    <t>(2023-2022)</t>
  </si>
  <si>
    <t>2022 - 2023</t>
  </si>
  <si>
    <t>الانبار</t>
  </si>
  <si>
    <t>المعدل العام    (ملم)</t>
  </si>
  <si>
    <t>سد دبس</t>
  </si>
  <si>
    <t>قسم احصاءات البيئة - هيأة الإحصاء ونظم المعلومات الجغرافية / العراق</t>
  </si>
  <si>
    <t>جميع المحافظات</t>
  </si>
  <si>
    <t>نقطة الدخول محطة E1 القائم</t>
  </si>
  <si>
    <t xml:space="preserve"> (م³/ ساعة)</t>
  </si>
  <si>
    <t>مجموع معدلات كميات المياه المنتجة      (الطاقة الفعلية)</t>
  </si>
  <si>
    <t xml:space="preserve">كمية المياه الخام المسحوبة من المشاريع والمجمعات المائية لمحطات التحلية </t>
  </si>
  <si>
    <t>معدل كميات المياه المنتجة من محطات أنتاج المياه             (م³/ يوم) **</t>
  </si>
  <si>
    <t>* عدد السكان حسب تقديرات هيأة الإحصاء ونظم المعلومات الجغرافية</t>
  </si>
  <si>
    <t>قسم إحصاءات البيئة - هيأة الإحصاء ونظم المعلومات الجغرافية / العراق</t>
  </si>
  <si>
    <t>* عدد السكان حسب تقديرات هيأة الإحصاء ونظم المعلومات الجغرافية بضمنها إقليم كردستان</t>
  </si>
  <si>
    <t>إجمالي التجهيز    (مليار م³/ سنة)</t>
  </si>
  <si>
    <t xml:space="preserve"> تم إعتماد المعدل العام بدلاً من الوسط الحسابي لوجود سنوات مفقودة في السلسلة الزمنية</t>
  </si>
  <si>
    <r>
      <t>Sulfate as SO</t>
    </r>
    <r>
      <rPr>
        <b/>
        <sz val="8"/>
        <rFont val="Arial"/>
        <family val="2"/>
      </rPr>
      <t>4</t>
    </r>
    <r>
      <rPr>
        <b/>
        <sz val="10"/>
        <rFont val="Arial"/>
        <family val="2"/>
      </rPr>
      <t xml:space="preserve"> </t>
    </r>
  </si>
  <si>
    <r>
      <t>Ammonia as NH</t>
    </r>
    <r>
      <rPr>
        <b/>
        <sz val="8"/>
        <rFont val="Arial"/>
        <family val="2"/>
      </rPr>
      <t>3</t>
    </r>
  </si>
  <si>
    <r>
      <t>Nitrate as NO</t>
    </r>
    <r>
      <rPr>
        <b/>
        <sz val="8"/>
        <rFont val="Arial"/>
        <family val="2"/>
      </rPr>
      <t>3</t>
    </r>
    <r>
      <rPr>
        <b/>
        <sz val="10"/>
        <rFont val="Arial"/>
        <family val="2"/>
      </rPr>
      <t xml:space="preserve"> </t>
    </r>
  </si>
  <si>
    <r>
      <t>Phosphate as  PO</t>
    </r>
    <r>
      <rPr>
        <b/>
        <sz val="8"/>
        <rFont val="Arial"/>
        <family val="2"/>
      </rPr>
      <t>4</t>
    </r>
    <r>
      <rPr>
        <b/>
        <sz val="10"/>
        <rFont val="Arial"/>
        <family val="2"/>
      </rPr>
      <t xml:space="preserve"> </t>
    </r>
  </si>
  <si>
    <t xml:space="preserve">المنطقة المحصورة من نقطة الدخول للأراضي العراقية  (T3) قصبة بادوش </t>
  </si>
  <si>
    <t xml:space="preserve">المنطقة المحصورة من نقطة الدخول للأراضي العراقية  (T3) وحتى  قضاء الموصل / الجسر الرابع (T7) </t>
  </si>
  <si>
    <t xml:space="preserve">المنطقة المحصورة من نقطة الدخول للأراضي العراقية  (T3) وحتى محطة رصد جسر الائمة (T18) </t>
  </si>
  <si>
    <t>المنطقة المحصورة من نقطة الدخول للأراضي العراقية (T3) وحتى محطة ماخذ مشروع ماء الوردية (T24)</t>
  </si>
  <si>
    <t>المنطقة المحصورة من نقطة الدخول للأراضي العراقية (T3) وحتى محطة مجمع ماء الكرامة (T28)</t>
  </si>
  <si>
    <t>المنطقة المحصورة من E1 من الحدود حتى E10 مدينة الكفل</t>
  </si>
  <si>
    <t xml:space="preserve">المنطقة المحصورة من E1 من الحدود حتى E7 مدينة الفلوجة 
</t>
  </si>
  <si>
    <t>المنطقة المحصورة من E1 من الحدود حتى  E15 السماوة</t>
  </si>
  <si>
    <t>المنطقة المحصورة من E1 من الحدود حتى E16 الخضر</t>
  </si>
  <si>
    <t>المنطقة المحصورة من E1 من الحدود حتى E19 سوق الشيوخ</t>
  </si>
  <si>
    <t>إجمالي التجهيز = المعدل السنوي * 60 ثانية *60 دقيقة *24 ساعة *365 يوم / 1000000000 والناتج يقسم على 12 شهر</t>
  </si>
  <si>
    <t>المصدر : وزارة الإعمار والإسكان والبلديات العامة / المديرية العامة للماء / قسم البيئة والسيطرة النوعية</t>
  </si>
  <si>
    <r>
      <t>Alkalinity as CaCO</t>
    </r>
    <r>
      <rPr>
        <b/>
        <sz val="8"/>
        <rFont val="Arial"/>
        <family val="2"/>
      </rPr>
      <t>3</t>
    </r>
  </si>
  <si>
    <t>المواد الصلبة المذابة</t>
  </si>
  <si>
    <r>
      <t>Silica as SiO</t>
    </r>
    <r>
      <rPr>
        <b/>
        <sz val="8"/>
        <rFont val="Arial"/>
        <family val="2"/>
      </rPr>
      <t>2</t>
    </r>
  </si>
  <si>
    <r>
      <t>Nitrite as NO</t>
    </r>
    <r>
      <rPr>
        <b/>
        <sz val="8"/>
        <rFont val="Arial"/>
        <family val="2"/>
      </rPr>
      <t>2</t>
    </r>
  </si>
  <si>
    <t>تركيز الكلوريدات   (ملغم / لتر) ــ     النسبة المئوية للزيادة</t>
  </si>
  <si>
    <t>تركيز الكبريتات     (ملغم / لتر) ــ       النسبة المئوية للزيادة</t>
  </si>
  <si>
    <t>تركيز العسرة الكلية (ملغم / لتر) ــ      النسبة المئوية للزيادة</t>
  </si>
  <si>
    <t>املاح</t>
  </si>
  <si>
    <t>توصيلية كهربائية</t>
  </si>
  <si>
    <t>عفك1</t>
  </si>
  <si>
    <t>عفك2</t>
  </si>
  <si>
    <t>عفك3</t>
  </si>
  <si>
    <t>عفك4</t>
  </si>
  <si>
    <t>عفك5</t>
  </si>
  <si>
    <t xml:space="preserve">يقصد به هور الدلمج  : (DH) </t>
  </si>
  <si>
    <t>ntu</t>
  </si>
  <si>
    <t xml:space="preserve"> الحدود الدنيا والعليا والمعدل لنتائج الفحوصات الكيمياوية والفيزياوية للماء الخام والشرب لشط العرب حسب المحافظة لسنة 2024 </t>
  </si>
  <si>
    <t xml:space="preserve"> الحدود الدنيا والعليا والمعدل لنتائج الفحوصات الكيمياوية والفيزياوية للماء الخام والشرب لنهر الفرات حسب المحافظة لسنة 2024 </t>
  </si>
  <si>
    <t xml:space="preserve"> الحدود الدنيا والعليا والمعدل لنتائج الفحوصات الكيمياوية والفيزياوية للماء الخام والشرب للمياه الجوفية حسب المحافظة لسنة 2024 </t>
  </si>
  <si>
    <t xml:space="preserve"> الحدود الدنيا والعليا والمعدل لنتائج الفحوصات الكيمياوية والفيزياوية للماء الخام والشرب لنهر دجلة حسب المحافظة لسنة 2024 </t>
  </si>
  <si>
    <t>الواردات المائية لنهر دجلة وروافده ونهر الفرات للسنة المائية (2023-2024) حسب الأشهر</t>
  </si>
  <si>
    <t>(2024-2023)</t>
  </si>
  <si>
    <t>كميات المياه المجهزّة للإستخدامات (الزراعية، المنزلية، الصناعية والبيئية) للسنة المائية (2023-2024) والنسبة المئوية للإستخدامات حسب المحافظة</t>
  </si>
  <si>
    <t>معدل التصاريف المجهّزة للأحواض لمختلف الأغراض خلال السنة المائية (2023-2024) مقارنة مع السنة المائية (2022-2023) حسب الأشهر</t>
  </si>
  <si>
    <t xml:space="preserve">كمية الأمطار الساقطة لمواقع منتخبة ومقارنتها بالمعدل العام خلال السنة المائية (2023-2024) حسب الأشهر </t>
  </si>
  <si>
    <t xml:space="preserve">         المجموع الشهري لكمية الأمطار الساقطة خلال السنة المائية (2023-2024)</t>
  </si>
  <si>
    <t xml:space="preserve">كمية التبخر من السدود والخزانات حسب الأشهر للسنة المائية (2023-2024) </t>
  </si>
  <si>
    <t xml:space="preserve">مناسيب الخزن المتحققة في السدود والبحيرات (الخزانات) بتاريخ 2024/10/1 مقارنة مع نفس التاريخ لسنة 2023 </t>
  </si>
  <si>
    <t>المتحقق في 2024/10/1</t>
  </si>
  <si>
    <t xml:space="preserve"> الحدود الدنيا والعليا والمعدل لنتائج الفحوصات الكيمياوية والفيزياوية للماء الخام والشرب لنهر البدعة حسب المحافظة لسنة 2024 </t>
  </si>
  <si>
    <t>NTU</t>
  </si>
  <si>
    <t>تراكيز الكلوريدات والكبريتات والعسرة الكلية والمواد الصلبة الذائبة في شط العرب والنسبة المئوية للزيادة مقارنة عن نقطة الدخول إلى محافظة البصرة لسنة 2024</t>
  </si>
  <si>
    <t>تراكيز الكلوريدات والكبريتات والعسرة الكلية والمواد الصلبة الذائبة في نهر الفرات والنسبة المئوية للزيادة مقارنة مع نقطة الدخول إلى الأراضي العراقية لسنة 2024</t>
  </si>
  <si>
    <t>تراكيز الكلوريدات والكبريتات والعسرة الكلية والمواد الصلبة الذائبة في نهر دجلة والنسبة المئوية للزيادة مقارنة مع نقطة الدخول إلى الأراضي العراقية لسنة 2024</t>
  </si>
  <si>
    <t>منطقة متقدمة على مياه شط العرب</t>
  </si>
  <si>
    <t>محطة رصد قبل نهر كرمة علي (SH1) محطة الرصد على شط العرب</t>
  </si>
  <si>
    <t>المنطقة المحصورة بين محطة رصد قبل نهر كرمة علي (SH1) وحتى منطقة المعقل (SH2)</t>
  </si>
  <si>
    <t>المنطقة المحصورة بين محطة رصد قبل نهر كرمة علي (SH1) وحتى منطقة السيبة قرب مشروع ماء سيحان (SH3)</t>
  </si>
  <si>
    <t>المنطقة المحصورة بين محطة رصد قبل نهر كرمة علي (SH1) وحتى منطقة الفاو/ مرسى الزوارق (SH4)</t>
  </si>
  <si>
    <t>نتائج الفحوصات لعينات مياه أهوار محافظة القادسية لسنة 2024</t>
  </si>
  <si>
    <t xml:space="preserve">                   نتائج الفحوصات لعينات مياه أهوار محافظة واسط  لسنة 2024                                        </t>
  </si>
  <si>
    <t>نتائج الفحوصات لعينات مياه أهوار محافظة واسط  لسنة 2024</t>
  </si>
  <si>
    <t>نتائج الفحوصات لعينات مياه أهوار محافظة ذي قار لسنة 2024</t>
  </si>
  <si>
    <t>نتائج الفحوصات لعينات مياه أهوار محافظة البصرة لسنة 2024</t>
  </si>
  <si>
    <t xml:space="preserve">المصدر : 1.  ديوان المحافظات / مديريات الماء في المحافظات                                                                                                                               </t>
  </si>
  <si>
    <t xml:space="preserve">            3.  أمانة بغداد / دائرة ماء بغداد</t>
  </si>
  <si>
    <t xml:space="preserve">            2.  محافظة بغداد / مديرية ماء محافظة بغداد</t>
  </si>
  <si>
    <t>أبو زرك</t>
  </si>
  <si>
    <t>المعدل الشهري لمغذيات الأهوار لسنة 2024</t>
  </si>
  <si>
    <t>كمية المياه الداخلة الى الأهوار لسنة 2024</t>
  </si>
  <si>
    <t>مساحات ونسب الإغمار للأهوار حسب المحافظة لسنة 2024</t>
  </si>
  <si>
    <t xml:space="preserve">   الحدود الدنيا والعليا والمعدل لنتائج الفحوصات الكيمياوية والفيزياوية لماء النهر والشرب لمشاريع دائرة ماء بغداد لسنة 2024</t>
  </si>
  <si>
    <t>الحدود الدنيا والعليا ومعدل الفحوصات البكتريولوجية لماء نهر دجلة عند مآخذ مشاريع دائرة ماء بغداد لسنة 2024</t>
  </si>
  <si>
    <t>عدد النماذج البكتريولوجية المفحوصة والفاشلة لمياه الشرب ونسبتها المئوية حسب المحافظة لسنة 2024</t>
  </si>
  <si>
    <t>جدول (27)</t>
  </si>
  <si>
    <t>ملاحظة : عدد النماذج الفاشلة تمثل عدد العينات المسحوبة لمياه الشرب من المنازل التي تجاوزت قيمتها المواصفة القياسية</t>
  </si>
  <si>
    <t>النسب المئوية لأهم المشاكل التي يعاني منها قطاع المياه في المحافظات لسنة 2024</t>
  </si>
  <si>
    <t>التوزيع النسبي لكمية المياه الصالحة للشرب المنتجة والموّزعة حسب القطاع والمحافظة لسنة 2024</t>
  </si>
  <si>
    <t>معدل كميات المياه المجهزّة للسكان وعدد السكان المخدومين بشبكات توزيع المياه الصالحة للشرب ومتوسط نصيب الفرد من المياه المجهزّة للسكان المخدومين حسب البيئة والمحافظة لسنة 2024</t>
  </si>
  <si>
    <t>عدد السكان الكلي ومعدل كميات المياه الصالحة للشرب المجهزّة للسكان والمنتجة الكلية ومتوسط نصيب الفرد منها حسب البيئة والمحافظة لسنة 2024</t>
  </si>
  <si>
    <t xml:space="preserve">عدد ونسبة السكان المخدومين بشبكات توزيع المياه الصالحة للشرب حسب البيئة والمحافظة لسنة 2024 </t>
  </si>
  <si>
    <t xml:space="preserve">معدل كميات المياه المنتجة من محطات إنتاج المياه ونسبها المئوية حسب النوع والمحافظة لسنة 2024 </t>
  </si>
  <si>
    <t xml:space="preserve">معدل كميات المياه الخام المسحوبة من المياه السطحية والجوفية لمحطات إنتاج المياه ونسبها المئوية وكمية المياه المسحوبة من المشاريع والمجمعات المائية لمحطات تحلية المياه حسب النوع والمحافظة لسنة 2024 </t>
  </si>
  <si>
    <t xml:space="preserve">عدد محطات إنتاج المياه الصالحة للشرب حسب النوع والحالة العملية والمحافظة لسنة 2024 </t>
  </si>
  <si>
    <t xml:space="preserve">   عدد ونسبة المحطات العاملة بالطاقة الشمسية والطاقات التصميمية والمتاحة والمنتجة والمياه الخام المسحوبة حسب المحافظة لسنة 2024</t>
  </si>
  <si>
    <t>عدد ونسبة الآبار ومحطات إنتاج المياه المنصوبة على الآبار والطاقات التصميمية والمتاحة والمنتجة والمياه الخام المسحوبة حسب المحافظة لسنة 2024</t>
  </si>
  <si>
    <t>عدد ونسبة محطات تحلية المياه (RO) والطاقات التصميمية والمتاحة والمنتجة والمياه الخام المسحوبة حسب المحافظة لسنة 2024</t>
  </si>
  <si>
    <t>عدد ونسبة المجمعات المائية والطاقات التصميمية والمتاحة والمنتجة والمياه الخام المسحوبة حسب المحافظة لسنة 2024</t>
  </si>
  <si>
    <t>عدد ونسبة مشاريع المياه والطاقات التصميمية والمتاحة والمنتجة والمياه الخام المسحوبة حسب المحافظة لسنة 2024</t>
  </si>
  <si>
    <t xml:space="preserve">كمية المياه الواردة والمطلقة من البحيرات والسدود حسب الأشهر للسنة المائية (2023-2024) </t>
  </si>
  <si>
    <t>المتحقق في 2023/10/1</t>
  </si>
  <si>
    <t>2023 - 2024</t>
  </si>
  <si>
    <r>
      <t>نوع الإستخدام (م</t>
    </r>
    <r>
      <rPr>
        <b/>
        <sz val="6"/>
        <color theme="0"/>
        <rFont val="Arial"/>
        <family val="2"/>
      </rPr>
      <t xml:space="preserve">3 </t>
    </r>
    <r>
      <rPr>
        <b/>
        <sz val="10"/>
        <color theme="0"/>
        <rFont val="Arial"/>
        <family val="2"/>
      </rPr>
      <t>/ سنة)</t>
    </r>
  </si>
  <si>
    <t xml:space="preserve">المصدر : أمانة بغداد / دائرة ماء بغداد / قسم السيطرة النوعية </t>
  </si>
  <si>
    <t>المناصب العليا</t>
  </si>
  <si>
    <t xml:space="preserve">المناصب </t>
  </si>
  <si>
    <t xml:space="preserve">عدد الكوادر الهندسية </t>
  </si>
  <si>
    <t>عدد الكوادر الفنية</t>
  </si>
  <si>
    <t>عدد الكوادر الإدارية</t>
  </si>
  <si>
    <t>المشرفون الماهرون/الحرفيون السواق</t>
  </si>
  <si>
    <t>غير الماهرون والخدمات</t>
  </si>
  <si>
    <t>ذكور</t>
  </si>
  <si>
    <t>إناث</t>
  </si>
  <si>
    <t>ت</t>
  </si>
  <si>
    <t>عدد العاملين حسب أصناف التشغيل</t>
  </si>
  <si>
    <t xml:space="preserve">المحافظة </t>
  </si>
  <si>
    <t>مراكز التدريب التقنية والمهنية</t>
  </si>
  <si>
    <t>الجامعات</t>
  </si>
  <si>
    <t>منظمات دولية</t>
  </si>
  <si>
    <t>جهات أخرى</t>
  </si>
  <si>
    <t xml:space="preserve">المجموع الكلي للمتدربين </t>
  </si>
  <si>
    <t>عدد المؤسسات</t>
  </si>
  <si>
    <t xml:space="preserve">عدد الدورات </t>
  </si>
  <si>
    <t xml:space="preserve">ديالى </t>
  </si>
  <si>
    <t xml:space="preserve">أطراف بغداد </t>
  </si>
  <si>
    <t xml:space="preserve">بابل </t>
  </si>
  <si>
    <t xml:space="preserve">                                        </t>
  </si>
  <si>
    <t xml:space="preserve">ميسان </t>
  </si>
  <si>
    <t>عدد مؤسسات التدريب والدورات والمتدربين على برامج خاصة بقطاع المياه حسب نوع جهة التدريب والمحافظة لسنة 2024</t>
  </si>
  <si>
    <t>جميع المحافظات عدا القادسية</t>
  </si>
  <si>
    <t xml:space="preserve">عدد محطات إنتاج المياه الصالحة للشرب حسب النوع والبيئة والمحافظة لسنة 2024 </t>
  </si>
  <si>
    <t>متوقفة</t>
  </si>
  <si>
    <t>عاملة</t>
  </si>
  <si>
    <t>العاملة جزئيا</t>
  </si>
  <si>
    <r>
      <rPr>
        <b/>
        <sz val="10"/>
        <color theme="1"/>
        <rFont val="Arial"/>
        <family val="2"/>
      </rPr>
      <t>ك</t>
    </r>
    <r>
      <rPr>
        <b/>
        <sz val="8"/>
        <color theme="1"/>
        <rFont val="Arial"/>
        <family val="2"/>
      </rPr>
      <t>2</t>
    </r>
  </si>
  <si>
    <r>
      <t xml:space="preserve">ت </t>
    </r>
    <r>
      <rPr>
        <b/>
        <sz val="8"/>
        <color theme="1"/>
        <rFont val="Arial"/>
        <family val="2"/>
      </rPr>
      <t>2</t>
    </r>
  </si>
  <si>
    <t xml:space="preserve">الكحلاء </t>
  </si>
  <si>
    <t xml:space="preserve">المشرح </t>
  </si>
  <si>
    <t xml:space="preserve">جميع المحافظات عدا كربلاء </t>
  </si>
  <si>
    <t>جميع المحافظات عدا البصرة</t>
  </si>
  <si>
    <t>القادسية والبصرة</t>
  </si>
  <si>
    <t>كمية المياه الخام الكلية والمنتجة ونسبة ومعدل كميات المياه المفقودة (الضياعات) أثناء النقل بشبكة توزيع المياه وكمية المياه الموزّعة مجاناً والمباعة حسب المحافظة لسنة 2024</t>
  </si>
  <si>
    <t xml:space="preserve">الوارد السنوي * </t>
  </si>
  <si>
    <t>عدد العاملين حسب المنصب</t>
  </si>
  <si>
    <t>جدول (28)</t>
  </si>
  <si>
    <t>جدول (33)</t>
  </si>
  <si>
    <t>جدول (34)</t>
  </si>
  <si>
    <t>جدول (36 أ)</t>
  </si>
  <si>
    <t>تابع / جدول (36 أ)</t>
  </si>
  <si>
    <t>جدول (36 ب)</t>
  </si>
  <si>
    <t>جدول (36 ج)</t>
  </si>
  <si>
    <t>ديالى، أطراف بغداد، واسط، النجف، القادسية، المثنى وذي قار</t>
  </si>
  <si>
    <t>كركوك، ديالى، أمانة بغداد، النجف، ذي قار، ميسان والبصرة</t>
  </si>
  <si>
    <t>نينوى، ديالى، صلاح الدين، القادسية وذي قار</t>
  </si>
  <si>
    <t>واسط  وذي قار</t>
  </si>
  <si>
    <t>النجف والبصرة</t>
  </si>
  <si>
    <t>نينوى*</t>
  </si>
  <si>
    <t>** تم تبديل بعض المجمعات المائية بمجمعات ذات طاقة تصميمية عالية</t>
  </si>
  <si>
    <t>عدد العاملين (العراقيين والأجانب) في قطاع المياه حسب المنصب وأصناف التشغيل والجنس والمحافظة لسنة 2024</t>
  </si>
  <si>
    <t xml:space="preserve">الأنبار، القادسية، المثنى وذي قار   </t>
  </si>
  <si>
    <t>جميع المحافظات عدا الأنبار، أمانة بغداد والبصرة</t>
  </si>
  <si>
    <t>جميع المحافظات عدا كركوك، الأنبار، أمانة بغداد، واسط، صلاح الدين والبصرة</t>
  </si>
  <si>
    <t>ديالى، الأنبار، أمانة بغداد، بابل، ذي قار، ميسان والبصرة</t>
  </si>
  <si>
    <t>شحة الأدوات الإحتياطية والمواد الأولية</t>
  </si>
  <si>
    <t>ضعف الوعي لدى المواطن بترشيد الإستهلاك</t>
  </si>
  <si>
    <t>النسبة المئوية للإغمار (%)</t>
  </si>
  <si>
    <t>النسبة المئوية للإغمار الكلي (%)</t>
  </si>
  <si>
    <t>(هور الحويزة)</t>
  </si>
  <si>
    <t>(هور الحمّار)</t>
  </si>
  <si>
    <t xml:space="preserve">(هور الحّمار) </t>
  </si>
  <si>
    <t xml:space="preserve"> (الأهوار الوسطى)</t>
  </si>
  <si>
    <t>(هور الحمّار الغربي)</t>
  </si>
  <si>
    <t xml:space="preserve">المنطقة المحصورة من E1 من الحدود حتى E21 منطقة القرنة </t>
  </si>
  <si>
    <r>
      <t xml:space="preserve">نصيب الفرد من واردات نهر دجلة وروافده ونهر الفرات للسنوات المائية من (2014 </t>
    </r>
    <r>
      <rPr>
        <b/>
        <sz val="9"/>
        <color theme="1"/>
        <rFont val="Arial"/>
        <family val="2"/>
      </rPr>
      <t>ـــ</t>
    </r>
    <r>
      <rPr>
        <b/>
        <sz val="12"/>
        <color theme="1"/>
        <rFont val="Arial"/>
        <family val="2"/>
      </rPr>
      <t xml:space="preserve"> 2015) الى (2023 </t>
    </r>
    <r>
      <rPr>
        <b/>
        <sz val="10"/>
        <color theme="1"/>
        <rFont val="Arial"/>
        <family val="2"/>
      </rPr>
      <t>ـــ</t>
    </r>
    <r>
      <rPr>
        <b/>
        <sz val="12"/>
        <color theme="1"/>
        <rFont val="Arial"/>
        <family val="2"/>
      </rPr>
      <t xml:space="preserve"> 2024 )</t>
    </r>
  </si>
  <si>
    <t>ارتفاع بمقدار (%0.73) عن SH1</t>
  </si>
  <si>
    <t>ارتفاع بمقدار (%0.94) عن SH2</t>
  </si>
  <si>
    <t>ارتفاع بمقدار (%492.28) عن SH3</t>
  </si>
  <si>
    <t xml:space="preserve">هطول الامطار ومياه المبازل والصرف الصحي التي تصب في الأنهر وتأثر شط العرب بظاهرتي المدّ والجزر وقيام الجانب الإيراني بفتح نهر الكارون والسيول الواردة من الحدود الشرقية والغربية </t>
  </si>
  <si>
    <t>حوض دجلة*</t>
  </si>
  <si>
    <t>حوض الفرات**</t>
  </si>
  <si>
    <t>* * تجهيز حوض الفرات هو مجموع (مطلق سد حديثة + تصريف ذراع الفرات)</t>
  </si>
  <si>
    <t>* تجهيز حوض دجلة هو مجموع (مطلق الموصل + وارد الزاب الكبير + مطلق سد دوكان)</t>
  </si>
  <si>
    <t>* إرتفعت الواردات المائية لسنة 2024 بسبب زيادة الإطلاقات المائية من دول الجوار إضافة الى إعتبار هذه السنة سنة رطبة</t>
  </si>
  <si>
    <t xml:space="preserve"> حوض ديالى</t>
  </si>
  <si>
    <t>الكمية (مليار م³/سنة)</t>
  </si>
  <si>
    <t>(الأهوار الوسطى)</t>
  </si>
  <si>
    <t>الإصلاح</t>
  </si>
  <si>
    <t>المجمع (أيسر الفرات)</t>
  </si>
  <si>
    <t>المجمع (أيمن الفرات)</t>
  </si>
  <si>
    <t>مجموع المعدل الشهري للتصاريف الواردة للأهوار من المغذيات لسنة 2024</t>
  </si>
  <si>
    <t>(مليار م³ / سنة)</t>
  </si>
  <si>
    <t>لم تؤخذ الضائعات المائية الناتجة عن جريان المياه والنتح والتبخر الناتج بسبب إرتفاع درجات الحرارة صيفاً والرشح بنظر الإعتبار إضافة الى عدم دقة الإستهلاكات الصناعية بسبب الغاء معامل وفتح معامل، إضافةً للآبار النفطية ومعامل الطابوق</t>
  </si>
  <si>
    <t>منطقة الدخول لنهر دجلة الى الاراضي العراقية</t>
  </si>
  <si>
    <t>نقصان قدرهُ (0.03%) عن T3</t>
  </si>
  <si>
    <t>زيادة قدرها (111.05%) عن T7</t>
  </si>
  <si>
    <t>ملاحظة : لم تتوفر بيانات عن نهر ديالى لسنة 2024</t>
  </si>
  <si>
    <t>زيادة قدرها (56.94%) عن T28</t>
  </si>
  <si>
    <t>نقصان قدره (8.04%) عن T18</t>
  </si>
  <si>
    <t>زيادة قدرها (20.35%) عن T24</t>
  </si>
  <si>
    <t>زيادة قدرها (5.58%) عن T31</t>
  </si>
  <si>
    <t>زيادة بمقدار (12.54%) عن E1</t>
  </si>
  <si>
    <r>
      <t xml:space="preserve">زيادة بمقدار </t>
    </r>
    <r>
      <rPr>
        <b/>
        <sz val="10"/>
        <color rgb="FF000000"/>
        <rFont val="Arial"/>
        <family val="2"/>
      </rPr>
      <t>(116.23%) عن E10</t>
    </r>
  </si>
  <si>
    <r>
      <t xml:space="preserve">زيادة بمقدار </t>
    </r>
    <r>
      <rPr>
        <b/>
        <sz val="10"/>
        <color rgb="FF000000"/>
        <rFont val="Arial"/>
        <family val="2"/>
      </rPr>
      <t>(2.68%) عن E15</t>
    </r>
  </si>
  <si>
    <r>
      <t xml:space="preserve">نقصان بمقدار </t>
    </r>
    <r>
      <rPr>
        <b/>
        <sz val="10"/>
        <color rgb="FF000000"/>
        <rFont val="Arial"/>
        <family val="2"/>
      </rPr>
      <t>(76.22%) عن E16</t>
    </r>
  </si>
  <si>
    <r>
      <t xml:space="preserve"> زيادة بمقدار </t>
    </r>
    <r>
      <rPr>
        <b/>
        <sz val="10"/>
        <color rgb="FF000000"/>
        <rFont val="Arial"/>
        <family val="2"/>
      </rPr>
      <t>(5.46%) عن E19</t>
    </r>
  </si>
  <si>
    <t xml:space="preserve">المنطقة المحصورة من نقطة الدخول للأراضي العراقية (T3) وحتى محطة قرب مجمع الوحدة العربية (T31) جنوب مدينة العمارة </t>
  </si>
  <si>
    <t xml:space="preserve">المنطقة المحصورة من نقطة الدخول للأراضي العراقية (T3) وحتى محطة (T34) مدينة القرنة </t>
  </si>
  <si>
    <t>البصرة **</t>
  </si>
  <si>
    <r>
      <t>Total Hardness as CaCO</t>
    </r>
    <r>
      <rPr>
        <b/>
        <sz val="8"/>
        <rFont val="Arial"/>
        <family val="2"/>
      </rPr>
      <t>3</t>
    </r>
  </si>
  <si>
    <t xml:space="preserve">(الأهوار الوسطى) </t>
  </si>
  <si>
    <t>الزيادة او النقصان في تراكيز المواد الصلبة</t>
  </si>
  <si>
    <r>
      <t>زيادة بمقدار (26.85%) عن</t>
    </r>
    <r>
      <rPr>
        <b/>
        <sz val="10"/>
        <color rgb="FF000000"/>
        <rFont val="Arial"/>
        <family val="2"/>
      </rPr>
      <t xml:space="preserve"> E7</t>
    </r>
  </si>
  <si>
    <t>عدد السكان الكلّي والحاجة التقديرية لكمية المياه الصالحة للشرب حسب البيئة والمحافظة لسنة 2024</t>
  </si>
  <si>
    <t xml:space="preserve">ملاحظة : مجموع الطاقة التصميمية (م³/ يوم) هو مجموع الطاقة التصميمية بـ (م³/ ساعة) مضروباً بـ (24) ساعة </t>
  </si>
  <si>
    <t>* إن سبب اإتفاع معدلات كميات المياه المنتجة والخام المسحوب عن السنة السابقة هو زيادة الحصة المائية من قبل وزارة الموارد المائية</t>
  </si>
  <si>
    <t>ملاحظة : مجموع الطاقة التصميمية (م³/ يوم) هو مجموع الطاقة التصميمية بـ (م³/ ساعة) مضروباً بـ (24) ساعة</t>
  </si>
  <si>
    <t xml:space="preserve">*** المجموع الكلي لكمية المياه المجهزّة = مجموع كميات المياه المنتجة - كمية المياه المفقودة (الضياعات) - كمية المياه الموزعة مجاناً </t>
  </si>
  <si>
    <t>** المجموع الكلي لكمية المياه المنتجة = مجموع الكميات المنتجة من (المشاريع + المجمعات المائية + محطات تحلية المياه (RO) + محطات إنتاج المياه المنصوبة على الآبار + المحطات العاملة بالطاقة الشمسية - كمية المياه الخام المسحوبة من المشاريع والمجمعات المائية لمحطات التحلية)</t>
  </si>
  <si>
    <t>عدد السكان المخدومين بشبكات توزيع المياه الصالحة للشرب (نسمة)</t>
  </si>
  <si>
    <t>جميع المحافظات عدا أمانة بغداد، كربلاء، واسط، النجف والبصرة</t>
  </si>
  <si>
    <t xml:space="preserve">المصدر : 1.  ديوان المحافظات/ مديريات الماء                                                                                                                               </t>
  </si>
  <si>
    <t xml:space="preserve">            2.  أمانة بغداد/ دائرة ماء بغداد</t>
  </si>
  <si>
    <t>** تم توقف مشروعين عن العمل بطاقة إنتاجية (1000) م³/ ساعة لكل مشروع  بسبب إجراء التوسعة لمشروع ماء العباس وبطاقة إنتاجية (5000) م³/ ساعة والذي انعكس على زيادة إنتاج المياه في المحافظة عن السنة السابقة</t>
  </si>
  <si>
    <t>* رغم إن عدد المشاريع هو نفس العدد في السنة السابقة لكن لوحظ زيادة في الطاقة التصميمية والطاقة المتاحة ومجموع معدلات كميات المياه المنتجة ويعود سبب ذلك الى توسعة مشروعي (القيارة والحضر) من خلال إضافة مضخات جديدة والتي رفعت الإنتاجية الى (3000) م³/ ساعة الممولة من القرض الالماني.</t>
  </si>
  <si>
    <t xml:space="preserve">أمانة بغداد </t>
  </si>
  <si>
    <t xml:space="preserve">النجف </t>
  </si>
  <si>
    <t>454 **</t>
  </si>
  <si>
    <t>*** إرتفاع متوسط نصيب الفرد في محافظة النجف يعود الى عدد الوافدين في المناسبات الدينية فعدد السكان المخدومين أكثر من المقدّر</t>
  </si>
  <si>
    <t>491 ***</t>
  </si>
  <si>
    <t>** سبب الإرتفاع يعود الى خدمة مناطق عديدة خارج نطاق الأمانة فعدد السكان المخدومين هو أكثر من العدد المقدّر</t>
  </si>
  <si>
    <t>* سبب الإرتفاع يعود الى خدمة مناطق عديدة خارج نطاق الأمانة فعدد السكان المخدومين هو أكثر من العدد المقدّر</t>
  </si>
  <si>
    <t>** إرتفاع متوسط نصيب الفرد في محافظة النجف يعود الى عدد الوافدين في المناسبات الدينية فعدد السكان المخدومين أكثر من المقدّر</t>
  </si>
  <si>
    <t>454 *</t>
  </si>
  <si>
    <t>529 **</t>
  </si>
  <si>
    <t>نسبة الفشل *</t>
  </si>
  <si>
    <t>* أسباب الفشل قد تكون عدم كفاية عمليات المعالجة لإزالة البكتيريا الضارة أو أخطاء في جمع وتخزين العينات والتي بدورها تؤثر على دقة النتائج، كما إن عدم الألتزام بالمعايير الصحية والمعايير الدولية تؤثر بشكل سلبي على جودة مياه الشرب.</t>
  </si>
  <si>
    <t>لا يوجد</t>
  </si>
  <si>
    <t xml:space="preserve">مشاكل أخرى </t>
  </si>
  <si>
    <t>تابع / جدول (29)</t>
  </si>
  <si>
    <t xml:space="preserve"> جدول (30)</t>
  </si>
  <si>
    <t xml:space="preserve"> تابع / جدول (30)</t>
  </si>
  <si>
    <t>جدول (31 أ)</t>
  </si>
  <si>
    <t>جدول (31 ب)</t>
  </si>
  <si>
    <t>تابع / جدول (31 ب)</t>
  </si>
  <si>
    <t>جدول (31 ج)</t>
  </si>
  <si>
    <t>جدول (32)</t>
  </si>
  <si>
    <t>جدول (35 أ)</t>
  </si>
  <si>
    <t>تابع / جدول (35 أ)</t>
  </si>
  <si>
    <t>جدول (35 ب)</t>
  </si>
  <si>
    <t>جدول (35 ج)</t>
  </si>
  <si>
    <t xml:space="preserve"> تابع / جدول (36 د)</t>
  </si>
  <si>
    <t xml:space="preserve"> جدول (36 د)</t>
  </si>
  <si>
    <t>تابع / جدول (36 ج)</t>
  </si>
  <si>
    <t>تابع / جدول (36 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</si>
</sst>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_(* #,##0.0_);_(* \(#,##0.0\);_(* &quot;-&quot;??_);_(@_)"/>
    <numFmt numFmtId="167" formatCode="#,##0.0"/>
    <numFmt numFmtId="168" formatCode="_-* #,##0_-;\-* #,##0_-;_-* &quot;-&quot;??_-;_-@_-"/>
    <numFmt numFmtId="169" formatCode="#,##0.000"/>
    <numFmt numFmtId="170" formatCode="#,##0.0_);\(#,##0.0\)"/>
    <numFmt numFmtId="171" formatCode="_-* #,##0.0_-;\-* #,##0.0_-;_-* &quot;-&quot;??_-;_-@_-"/>
    <numFmt numFmtId="172" formatCode="0.00000000"/>
  </numFmts>
  <fonts count="70" x14ac:knownFonts="1">
    <font>
      <sz val="11"/>
      <color theme="1"/>
      <name val="Calibri"/>
      <family val="2"/>
      <scheme val="minor"/>
    </font>
    <font>
      <b/>
      <sz val="11"/>
      <color theme="1"/>
      <name val="Calibri"/>
      <family val="2"/>
      <scheme val="minor"/>
    </font>
    <font>
      <b/>
      <sz val="12"/>
      <color theme="1"/>
      <name val="Arial"/>
      <family val="2"/>
    </font>
    <font>
      <b/>
      <sz val="11"/>
      <color theme="1"/>
      <name val="Times New Roman"/>
      <family val="1"/>
    </font>
    <font>
      <b/>
      <sz val="10"/>
      <name val="Arial"/>
      <family val="2"/>
    </font>
    <font>
      <b/>
      <sz val="10"/>
      <name val="Simplified Arabic"/>
      <family val="1"/>
    </font>
    <font>
      <b/>
      <sz val="9"/>
      <name val="Times New Roman"/>
      <family val="1"/>
    </font>
    <font>
      <b/>
      <sz val="10"/>
      <name val="Times New Roman"/>
      <family val="1"/>
    </font>
    <font>
      <b/>
      <sz val="9"/>
      <name val="Arial"/>
      <family val="2"/>
    </font>
    <font>
      <b/>
      <sz val="9"/>
      <color theme="1"/>
      <name val="Arial"/>
      <family val="2"/>
    </font>
    <font>
      <b/>
      <sz val="10"/>
      <color theme="1"/>
      <name val="Arial"/>
      <family val="2"/>
    </font>
    <font>
      <b/>
      <sz val="10"/>
      <color theme="1"/>
      <name val="Times New Roman"/>
      <family val="1"/>
    </font>
    <font>
      <b/>
      <sz val="12"/>
      <name val="Arial"/>
      <family val="2"/>
    </font>
    <font>
      <sz val="11"/>
      <color theme="1"/>
      <name val="Calibri"/>
      <family val="2"/>
      <scheme val="minor"/>
    </font>
    <font>
      <b/>
      <sz val="9"/>
      <name val="Simplified Arabic"/>
      <family val="1"/>
    </font>
    <font>
      <b/>
      <sz val="10"/>
      <color indexed="8"/>
      <name val="Arial"/>
      <family val="2"/>
    </font>
    <font>
      <b/>
      <sz val="9"/>
      <color indexed="8"/>
      <name val="Arial"/>
      <family val="2"/>
    </font>
    <font>
      <b/>
      <sz val="10"/>
      <color indexed="8"/>
      <name val="Times New Roman"/>
      <family val="1"/>
    </font>
    <font>
      <b/>
      <sz val="9"/>
      <color indexed="8"/>
      <name val="Simplified Arabic"/>
      <family val="1"/>
    </font>
    <font>
      <sz val="11"/>
      <color indexed="8"/>
      <name val="Arial"/>
      <family val="2"/>
    </font>
    <font>
      <b/>
      <sz val="10"/>
      <color indexed="8"/>
      <name val="Simplified Arabic"/>
      <family val="1"/>
    </font>
    <font>
      <sz val="10"/>
      <color indexed="8"/>
      <name val="Arial"/>
      <family val="2"/>
    </font>
    <font>
      <b/>
      <sz val="12"/>
      <name val="Simplified Arabic"/>
      <family val="1"/>
    </font>
    <font>
      <b/>
      <sz val="9"/>
      <color theme="1"/>
      <name val="Times New Roman"/>
      <family val="1"/>
    </font>
    <font>
      <b/>
      <sz val="11"/>
      <color indexed="8"/>
      <name val="Arial"/>
      <family val="2"/>
    </font>
    <font>
      <sz val="11"/>
      <color theme="1"/>
      <name val="Times New Roman"/>
      <family val="1"/>
    </font>
    <font>
      <sz val="11"/>
      <color theme="1"/>
      <name val="Arial"/>
      <family val="2"/>
    </font>
    <font>
      <sz val="9"/>
      <color theme="1"/>
      <name val="Times New Roman"/>
      <family val="1"/>
    </font>
    <font>
      <b/>
      <sz val="11"/>
      <color rgb="FFFF0000"/>
      <name val="Calibri"/>
      <family val="2"/>
      <scheme val="minor"/>
    </font>
    <font>
      <b/>
      <sz val="12"/>
      <color indexed="8"/>
      <name val="Arial"/>
      <family val="2"/>
    </font>
    <font>
      <b/>
      <sz val="11"/>
      <color indexed="8"/>
      <name val="Simplified Arabic"/>
      <family val="1"/>
    </font>
    <font>
      <b/>
      <sz val="10"/>
      <color indexed="8"/>
      <name val="Cambria"/>
      <family val="1"/>
      <scheme val="major"/>
    </font>
    <font>
      <sz val="11"/>
      <color indexed="8"/>
      <name val="Cambria"/>
      <family val="1"/>
      <scheme val="major"/>
    </font>
    <font>
      <b/>
      <sz val="11"/>
      <color indexed="8"/>
      <name val="Cambria"/>
      <family val="1"/>
      <scheme val="major"/>
    </font>
    <font>
      <sz val="11"/>
      <name val="Arial"/>
      <family val="2"/>
    </font>
    <font>
      <b/>
      <sz val="10"/>
      <color theme="1"/>
      <name val="Calibri"/>
      <family val="2"/>
      <scheme val="minor"/>
    </font>
    <font>
      <b/>
      <sz val="11"/>
      <color indexed="8"/>
      <name val="Times New Roman"/>
      <family val="1"/>
    </font>
    <font>
      <b/>
      <sz val="9"/>
      <color theme="1"/>
      <name val="Calibri"/>
      <family val="2"/>
      <scheme val="minor"/>
    </font>
    <font>
      <b/>
      <sz val="12"/>
      <color theme="1"/>
      <name val="Calibri"/>
      <family val="2"/>
      <scheme val="minor"/>
    </font>
    <font>
      <sz val="11"/>
      <color theme="1"/>
      <name val="Simplified Arabic"/>
      <family val="1"/>
    </font>
    <font>
      <b/>
      <sz val="9"/>
      <color indexed="8"/>
      <name val="Times New Roman"/>
      <family val="1"/>
    </font>
    <font>
      <b/>
      <sz val="12"/>
      <name val="Cambria"/>
      <family val="1"/>
      <scheme val="major"/>
    </font>
    <font>
      <sz val="11"/>
      <name val="Calibri"/>
      <family val="2"/>
      <scheme val="minor"/>
    </font>
    <font>
      <b/>
      <sz val="12"/>
      <name val="Calibri"/>
      <family val="2"/>
      <scheme val="minor"/>
    </font>
    <font>
      <b/>
      <sz val="10"/>
      <color rgb="FF000000"/>
      <name val="Times New Roman"/>
      <family val="1"/>
    </font>
    <font>
      <sz val="9"/>
      <color theme="1"/>
      <name val="Calibri"/>
      <family val="2"/>
      <scheme val="minor"/>
    </font>
    <font>
      <b/>
      <sz val="10"/>
      <color rgb="FF002060"/>
      <name val="Times New Roman"/>
      <family val="1"/>
    </font>
    <font>
      <b/>
      <sz val="9.5"/>
      <color rgb="FF000000"/>
      <name val="Arial"/>
      <family val="2"/>
    </font>
    <font>
      <sz val="10"/>
      <color theme="1"/>
      <name val="Arial"/>
      <family val="2"/>
    </font>
    <font>
      <b/>
      <sz val="10"/>
      <color rgb="FF000000"/>
      <name val="Arial"/>
      <family val="2"/>
    </font>
    <font>
      <b/>
      <sz val="9"/>
      <color rgb="FF000000"/>
      <name val="Times New Roman"/>
      <family val="1"/>
    </font>
    <font>
      <b/>
      <sz val="8"/>
      <color rgb="FF000000"/>
      <name val="Arial"/>
      <family val="2"/>
    </font>
    <font>
      <b/>
      <sz val="8"/>
      <name val="Arial"/>
      <family val="2"/>
    </font>
    <font>
      <sz val="9"/>
      <color theme="1"/>
      <name val="Arial"/>
      <family val="2"/>
    </font>
    <font>
      <b/>
      <sz val="10"/>
      <color theme="0"/>
      <name val="Arial"/>
      <family val="2"/>
    </font>
    <font>
      <b/>
      <sz val="9"/>
      <color theme="0"/>
      <name val="Arial"/>
      <family val="2"/>
    </font>
    <font>
      <sz val="8"/>
      <name val="Calibri"/>
      <family val="2"/>
      <scheme val="minor"/>
    </font>
    <font>
      <b/>
      <sz val="9.5"/>
      <color theme="0"/>
      <name val="Arial"/>
      <family val="2"/>
    </font>
    <font>
      <b/>
      <sz val="11"/>
      <color theme="0"/>
      <name val="Arial"/>
      <family val="2"/>
    </font>
    <font>
      <sz val="11"/>
      <color theme="0"/>
      <name val="Calibri"/>
      <family val="2"/>
      <scheme val="minor"/>
    </font>
    <font>
      <b/>
      <sz val="6"/>
      <color theme="0"/>
      <name val="Arial"/>
      <family val="2"/>
    </font>
    <font>
      <sz val="10"/>
      <name val="Arial"/>
      <family val="2"/>
    </font>
    <font>
      <b/>
      <sz val="10"/>
      <color rgb="FFFF0000"/>
      <name val="Times New Roman"/>
      <family val="1"/>
    </font>
    <font>
      <b/>
      <sz val="10"/>
      <color theme="9" tint="-0.249977111117893"/>
      <name val="Times New Roman"/>
      <family val="1"/>
    </font>
    <font>
      <sz val="10"/>
      <color rgb="FFFF0000"/>
      <name val="Arial"/>
      <family val="2"/>
    </font>
    <font>
      <sz val="10"/>
      <color theme="9" tint="-0.249977111117893"/>
      <name val="Arial"/>
      <family val="2"/>
    </font>
    <font>
      <sz val="11"/>
      <color theme="1"/>
      <name val="Calibri"/>
      <family val="2"/>
      <charset val="178"/>
      <scheme val="minor"/>
    </font>
    <font>
      <b/>
      <sz val="8"/>
      <color theme="1"/>
      <name val="Arial"/>
      <family val="2"/>
    </font>
    <font>
      <sz val="11"/>
      <color rgb="FFFF0000"/>
      <name val="Calibri"/>
      <family val="2"/>
      <scheme val="minor"/>
    </font>
    <font>
      <b/>
      <sz val="8"/>
      <color theme="1"/>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993366"/>
        <bgColor indexed="64"/>
      </patternFill>
    </fill>
    <fill>
      <patternFill patternType="solid">
        <fgColor rgb="FFFFE1FF"/>
        <bgColor indexed="64"/>
      </patternFill>
    </fill>
    <fill>
      <patternFill patternType="solid">
        <fgColor theme="8" tint="-0.499984740745262"/>
        <bgColor indexed="64"/>
      </patternFill>
    </fill>
  </fills>
  <borders count="23">
    <border>
      <left/>
      <right/>
      <top/>
      <bottom/>
      <diagonal/>
    </border>
    <border>
      <left/>
      <right/>
      <top style="double">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thin">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rgb="FF000000"/>
      </top>
      <bottom style="hair">
        <color rgb="FF000000"/>
      </bottom>
      <diagonal/>
    </border>
    <border>
      <left/>
      <right/>
      <top style="hair">
        <color rgb="FF000000"/>
      </top>
      <bottom/>
      <diagonal/>
    </border>
    <border>
      <left/>
      <right/>
      <top style="hair">
        <color rgb="FF000000"/>
      </top>
      <bottom style="double">
        <color auto="1"/>
      </bottom>
      <diagonal/>
    </border>
    <border>
      <left/>
      <right/>
      <top style="hair">
        <color indexed="64"/>
      </top>
      <bottom style="hair">
        <color rgb="FF000000"/>
      </bottom>
      <diagonal/>
    </border>
    <border>
      <left/>
      <right/>
      <top/>
      <bottom style="hair">
        <color rgb="FF000000"/>
      </bottom>
      <diagonal/>
    </border>
  </borders>
  <cellStyleXfs count="7">
    <xf numFmtId="0" fontId="0" fillId="0" borderId="0"/>
    <xf numFmtId="43" fontId="13" fillId="0" borderId="0" applyFont="0" applyFill="0" applyBorder="0" applyAlignment="0" applyProtection="0"/>
    <xf numFmtId="0" fontId="19" fillId="0" borderId="0"/>
    <xf numFmtId="0" fontId="19" fillId="0" borderId="0"/>
    <xf numFmtId="9" fontId="13" fillId="0" borderId="0" applyFont="0" applyFill="0" applyBorder="0" applyAlignment="0" applyProtection="0"/>
    <xf numFmtId="0" fontId="61" fillId="0" borderId="0"/>
    <xf numFmtId="0" fontId="66" fillId="0" borderId="0"/>
  </cellStyleXfs>
  <cellXfs count="1125">
    <xf numFmtId="0" fontId="0" fillId="0" borderId="0" xfId="0"/>
    <xf numFmtId="0" fontId="1" fillId="0" borderId="0" xfId="0" applyFont="1" applyAlignment="1">
      <alignment vertical="center"/>
    </xf>
    <xf numFmtId="0" fontId="11" fillId="0" borderId="11" xfId="0" applyFont="1" applyBorder="1" applyAlignment="1">
      <alignment horizontal="center" vertical="center"/>
    </xf>
    <xf numFmtId="164" fontId="1" fillId="0" borderId="0" xfId="0" applyNumberFormat="1" applyFont="1" applyAlignment="1">
      <alignment vertical="center"/>
    </xf>
    <xf numFmtId="1" fontId="7" fillId="0" borderId="2" xfId="0" applyNumberFormat="1" applyFont="1" applyBorder="1" applyAlignment="1">
      <alignment horizontal="center" vertical="center" wrapText="1"/>
    </xf>
    <xf numFmtId="9" fontId="6" fillId="0" borderId="0" xfId="0" applyNumberFormat="1" applyFont="1" applyAlignment="1">
      <alignment horizontal="center" vertical="center" wrapText="1"/>
    </xf>
    <xf numFmtId="1" fontId="0" fillId="0" borderId="0" xfId="0" applyNumberFormat="1"/>
    <xf numFmtId="2" fontId="0" fillId="0" borderId="0" xfId="0" applyNumberFormat="1"/>
    <xf numFmtId="0" fontId="0" fillId="0" borderId="0" xfId="0" applyAlignment="1">
      <alignment horizontal="center" vertical="center" wrapText="1"/>
    </xf>
    <xf numFmtId="0" fontId="7" fillId="0" borderId="0" xfId="0" applyFont="1" applyAlignment="1">
      <alignment horizontal="center" vertical="center" wrapText="1"/>
    </xf>
    <xf numFmtId="0" fontId="4" fillId="0" borderId="0" xfId="0" applyFont="1"/>
    <xf numFmtId="0" fontId="11" fillId="0" borderId="13" xfId="0" applyFont="1" applyBorder="1" applyAlignment="1">
      <alignment horizontal="center" vertical="center"/>
    </xf>
    <xf numFmtId="0" fontId="0" fillId="0" borderId="0" xfId="0" applyAlignment="1">
      <alignment readingOrder="2"/>
    </xf>
    <xf numFmtId="0" fontId="5"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0" fontId="4" fillId="0" borderId="0" xfId="0" applyFont="1" applyAlignment="1">
      <alignment horizontal="center" vertical="center"/>
    </xf>
    <xf numFmtId="9" fontId="4" fillId="0" borderId="0" xfId="0" applyNumberFormat="1" applyFont="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7" fillId="0" borderId="0" xfId="0" applyFont="1" applyAlignment="1">
      <alignment horizontal="right" vertical="center" wrapText="1"/>
    </xf>
    <xf numFmtId="0" fontId="0" fillId="5" borderId="0" xfId="0" applyFill="1" applyAlignment="1">
      <alignment horizontal="center" vertical="center" wrapText="1"/>
    </xf>
    <xf numFmtId="0" fontId="4" fillId="5" borderId="0" xfId="0" applyFont="1" applyFill="1" applyAlignment="1">
      <alignment horizontal="center"/>
    </xf>
    <xf numFmtId="0" fontId="0" fillId="5" borderId="0" xfId="0" applyFill="1"/>
    <xf numFmtId="0" fontId="5" fillId="5" borderId="0" xfId="0" applyFont="1" applyFill="1" applyAlignment="1">
      <alignment vertical="center" wrapText="1"/>
    </xf>
    <xf numFmtId="0" fontId="8" fillId="5" borderId="0" xfId="0" applyFont="1" applyFill="1" applyAlignment="1">
      <alignment horizontal="center" vertical="center" wrapText="1"/>
    </xf>
    <xf numFmtId="0" fontId="7" fillId="5" borderId="0" xfId="0" applyFont="1" applyFill="1" applyAlignment="1">
      <alignment horizontal="left" vertical="center" wrapText="1"/>
    </xf>
    <xf numFmtId="0" fontId="14" fillId="5" borderId="0" xfId="0" applyFont="1" applyFill="1" applyAlignment="1">
      <alignment horizontal="right" vertical="center" wrapText="1"/>
    </xf>
    <xf numFmtId="0" fontId="0" fillId="0" borderId="16" xfId="0" applyBorder="1"/>
    <xf numFmtId="0" fontId="4" fillId="0" borderId="5" xfId="0" applyFont="1" applyBorder="1" applyAlignment="1">
      <alignment horizontal="center" vertical="center"/>
    </xf>
    <xf numFmtId="0" fontId="4" fillId="0" borderId="10" xfId="0" applyFont="1" applyBorder="1" applyAlignment="1">
      <alignment horizontal="right" vertical="center" wrapText="1"/>
    </xf>
    <xf numFmtId="0" fontId="0" fillId="0" borderId="0" xfId="0" applyAlignment="1">
      <alignment wrapText="1"/>
    </xf>
    <xf numFmtId="0" fontId="4" fillId="0" borderId="2" xfId="0" applyFont="1" applyBorder="1" applyAlignment="1">
      <alignment horizontal="right" vertical="center" wrapText="1"/>
    </xf>
    <xf numFmtId="0" fontId="4" fillId="0" borderId="11" xfId="0" applyFont="1" applyBorder="1" applyAlignment="1">
      <alignment horizontal="right" vertical="center" wrapText="1"/>
    </xf>
    <xf numFmtId="0" fontId="11" fillId="0" borderId="0" xfId="0" applyFont="1" applyAlignment="1">
      <alignment horizontal="center" vertical="center"/>
    </xf>
    <xf numFmtId="2" fontId="7" fillId="0" borderId="2" xfId="0" applyNumberFormat="1" applyFont="1" applyBorder="1" applyAlignment="1">
      <alignment vertical="center" wrapText="1"/>
    </xf>
    <xf numFmtId="0" fontId="3" fillId="0" borderId="2" xfId="0" applyFont="1" applyBorder="1" applyAlignment="1">
      <alignment horizontal="right" vertical="center" readingOrder="2"/>
    </xf>
    <xf numFmtId="0" fontId="3" fillId="0" borderId="11" xfId="0" applyFont="1" applyBorder="1" applyAlignment="1">
      <alignment horizontal="right" vertical="center" readingOrder="2"/>
    </xf>
    <xf numFmtId="43" fontId="11" fillId="0" borderId="2" xfId="1" applyFont="1" applyBorder="1" applyAlignment="1">
      <alignment horizontal="right" vertical="center"/>
    </xf>
    <xf numFmtId="43" fontId="11" fillId="0" borderId="11" xfId="1" applyFont="1" applyBorder="1" applyAlignment="1">
      <alignment horizontal="right" vertical="center"/>
    </xf>
    <xf numFmtId="2" fontId="7" fillId="0" borderId="10" xfId="0" applyNumberFormat="1" applyFont="1" applyBorder="1" applyAlignment="1">
      <alignment vertical="center" wrapText="1"/>
    </xf>
    <xf numFmtId="0" fontId="11" fillId="0" borderId="13" xfId="0" applyFont="1" applyBorder="1" applyAlignment="1">
      <alignment vertical="center"/>
    </xf>
    <xf numFmtId="0" fontId="11" fillId="0" borderId="11" xfId="0" applyFont="1" applyBorder="1" applyAlignment="1">
      <alignment vertical="center"/>
    </xf>
    <xf numFmtId="2" fontId="11" fillId="0" borderId="13" xfId="0" applyNumberFormat="1" applyFont="1" applyBorder="1" applyAlignment="1">
      <alignment vertical="center"/>
    </xf>
    <xf numFmtId="0" fontId="4" fillId="0" borderId="3" xfId="0" applyFont="1" applyBorder="1" applyAlignment="1">
      <alignment horizontal="right" vertical="center" wrapText="1"/>
    </xf>
    <xf numFmtId="0" fontId="7" fillId="0" borderId="2" xfId="0" applyFont="1" applyBorder="1" applyAlignment="1">
      <alignment vertical="center" wrapText="1"/>
    </xf>
    <xf numFmtId="0" fontId="7" fillId="0" borderId="11" xfId="0" applyFont="1" applyBorder="1" applyAlignment="1">
      <alignment vertical="center" wrapText="1"/>
    </xf>
    <xf numFmtId="164" fontId="7" fillId="0" borderId="2" xfId="0" applyNumberFormat="1" applyFont="1" applyBorder="1" applyAlignment="1">
      <alignment vertical="center" wrapText="1"/>
    </xf>
    <xf numFmtId="0" fontId="4" fillId="0" borderId="10" xfId="0" applyFont="1" applyBorder="1" applyAlignment="1">
      <alignment horizontal="right" vertical="center"/>
    </xf>
    <xf numFmtId="0" fontId="4" fillId="0" borderId="2" xfId="0" applyFont="1" applyBorder="1" applyAlignment="1">
      <alignment horizontal="right" vertical="center"/>
    </xf>
    <xf numFmtId="0" fontId="4" fillId="0" borderId="13"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right" vertical="center"/>
    </xf>
    <xf numFmtId="2" fontId="7" fillId="3" borderId="10" xfId="0" applyNumberFormat="1" applyFont="1" applyFill="1" applyBorder="1" applyAlignment="1">
      <alignment horizontal="right" vertical="center"/>
    </xf>
    <xf numFmtId="2" fontId="7" fillId="0" borderId="10" xfId="0" applyNumberFormat="1" applyFont="1" applyBorder="1" applyAlignment="1">
      <alignment horizontal="right" vertical="center"/>
    </xf>
    <xf numFmtId="0" fontId="7" fillId="3" borderId="2" xfId="0" applyFont="1" applyFill="1" applyBorder="1" applyAlignment="1">
      <alignment horizontal="right" vertical="center"/>
    </xf>
    <xf numFmtId="2" fontId="7" fillId="0" borderId="2" xfId="0" applyNumberFormat="1" applyFont="1" applyBorder="1" applyAlignment="1">
      <alignment horizontal="right" vertical="center"/>
    </xf>
    <xf numFmtId="0" fontId="7" fillId="3" borderId="13" xfId="0" applyFont="1" applyFill="1" applyBorder="1" applyAlignment="1">
      <alignment horizontal="right" vertical="center"/>
    </xf>
    <xf numFmtId="2" fontId="7" fillId="0" borderId="13" xfId="0" applyNumberFormat="1" applyFont="1" applyBorder="1" applyAlignment="1">
      <alignment horizontal="right" vertical="center"/>
    </xf>
    <xf numFmtId="2" fontId="7" fillId="3" borderId="4" xfId="0" applyNumberFormat="1" applyFont="1" applyFill="1" applyBorder="1" applyAlignment="1">
      <alignment horizontal="right" vertical="center"/>
    </xf>
    <xf numFmtId="2" fontId="7" fillId="0" borderId="4" xfId="0" applyNumberFormat="1" applyFont="1" applyBorder="1" applyAlignment="1">
      <alignment horizontal="right" vertical="center"/>
    </xf>
    <xf numFmtId="0" fontId="7" fillId="3" borderId="0" xfId="0" applyFont="1" applyFill="1" applyAlignment="1">
      <alignment horizontal="right" vertical="center"/>
    </xf>
    <xf numFmtId="2" fontId="7" fillId="3" borderId="0" xfId="0" applyNumberFormat="1" applyFont="1" applyFill="1" applyAlignment="1">
      <alignment horizontal="right" vertical="center"/>
    </xf>
    <xf numFmtId="2" fontId="7" fillId="0" borderId="0" xfId="0" applyNumberFormat="1" applyFont="1" applyAlignment="1">
      <alignment horizontal="right" vertical="center"/>
    </xf>
    <xf numFmtId="0" fontId="7" fillId="3" borderId="4" xfId="0" applyFont="1" applyFill="1" applyBorder="1" applyAlignment="1">
      <alignment horizontal="right" vertical="center"/>
    </xf>
    <xf numFmtId="0" fontId="7" fillId="0" borderId="4" xfId="0" applyFont="1" applyBorder="1" applyAlignment="1">
      <alignment horizontal="right" vertical="center"/>
    </xf>
    <xf numFmtId="2" fontId="7" fillId="3" borderId="13" xfId="0" applyNumberFormat="1" applyFont="1" applyFill="1" applyBorder="1" applyAlignment="1">
      <alignment horizontal="right" vertical="center"/>
    </xf>
    <xf numFmtId="0" fontId="4" fillId="5" borderId="0" xfId="0" applyFont="1" applyFill="1" applyAlignment="1">
      <alignment horizontal="right" vertical="center" wrapText="1"/>
    </xf>
    <xf numFmtId="0" fontId="4" fillId="5" borderId="2"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11" xfId="0" applyFont="1" applyFill="1" applyBorder="1" applyAlignment="1">
      <alignment horizontal="right" vertical="center" wrapText="1"/>
    </xf>
    <xf numFmtId="0" fontId="4" fillId="5" borderId="10" xfId="0" applyFont="1" applyFill="1" applyBorder="1" applyAlignment="1">
      <alignment horizontal="right" vertical="center"/>
    </xf>
    <xf numFmtId="0" fontId="4" fillId="5" borderId="2" xfId="0" applyFont="1" applyFill="1" applyBorder="1" applyAlignment="1">
      <alignment horizontal="right" vertical="center"/>
    </xf>
    <xf numFmtId="0" fontId="4" fillId="5" borderId="11" xfId="0" applyFont="1" applyFill="1" applyBorder="1" applyAlignment="1">
      <alignment horizontal="right" vertical="center"/>
    </xf>
    <xf numFmtId="0" fontId="7" fillId="0" borderId="0" xfId="0" applyFont="1" applyAlignment="1">
      <alignment vertical="center" wrapText="1"/>
    </xf>
    <xf numFmtId="0" fontId="7" fillId="0" borderId="0" xfId="0" applyFont="1" applyAlignment="1">
      <alignment horizontal="right" vertical="center"/>
    </xf>
    <xf numFmtId="2" fontId="7" fillId="0" borderId="3" xfId="0" applyNumberFormat="1" applyFont="1" applyBorder="1" applyAlignment="1">
      <alignment vertical="center" wrapText="1"/>
    </xf>
    <xf numFmtId="165" fontId="11" fillId="0" borderId="11" xfId="1" applyNumberFormat="1" applyFont="1" applyBorder="1" applyAlignment="1">
      <alignment horizontal="right" vertical="center" readingOrder="2"/>
    </xf>
    <xf numFmtId="0" fontId="4" fillId="0" borderId="5" xfId="0" applyFont="1" applyBorder="1"/>
    <xf numFmtId="0" fontId="3" fillId="0" borderId="0" xfId="0" applyFont="1" applyAlignment="1">
      <alignment horizontal="right" vertical="center" readingOrder="2"/>
    </xf>
    <xf numFmtId="43" fontId="11" fillId="0" borderId="0" xfId="1" applyFont="1" applyBorder="1" applyAlignment="1">
      <alignment horizontal="right" vertical="center"/>
    </xf>
    <xf numFmtId="165" fontId="11" fillId="0" borderId="0" xfId="1" applyNumberFormat="1" applyFont="1" applyBorder="1" applyAlignment="1">
      <alignment horizontal="right" vertical="center" readingOrder="2"/>
    </xf>
    <xf numFmtId="0" fontId="11" fillId="0" borderId="0" xfId="0" applyFont="1" applyAlignment="1">
      <alignment vertical="center"/>
    </xf>
    <xf numFmtId="0" fontId="4" fillId="3" borderId="0" xfId="0" applyFont="1" applyFill="1" applyAlignment="1">
      <alignment horizontal="right" vertical="center"/>
    </xf>
    <xf numFmtId="0" fontId="22" fillId="0" borderId="0" xfId="0" applyFont="1" applyAlignment="1">
      <alignment horizontal="center" wrapText="1"/>
    </xf>
    <xf numFmtId="0" fontId="9" fillId="0" borderId="0" xfId="0" applyFont="1" applyAlignment="1">
      <alignment horizontal="center"/>
    </xf>
    <xf numFmtId="0" fontId="25" fillId="0" borderId="0" xfId="0" applyFont="1"/>
    <xf numFmtId="0" fontId="26" fillId="0" borderId="0" xfId="0" applyFont="1"/>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27" fillId="0" borderId="0" xfId="0" applyFont="1"/>
    <xf numFmtId="2" fontId="11" fillId="0" borderId="0" xfId="0" applyNumberFormat="1" applyFont="1" applyAlignment="1">
      <alignment vertical="center"/>
    </xf>
    <xf numFmtId="0" fontId="11" fillId="0" borderId="10" xfId="0" applyFont="1" applyBorder="1" applyAlignment="1">
      <alignment vertical="center"/>
    </xf>
    <xf numFmtId="2" fontId="11" fillId="0" borderId="10" xfId="0" applyNumberFormat="1" applyFont="1" applyBorder="1" applyAlignment="1">
      <alignment vertical="center"/>
    </xf>
    <xf numFmtId="2" fontId="11" fillId="0" borderId="11" xfId="0" applyNumberFormat="1" applyFont="1" applyBorder="1" applyAlignment="1">
      <alignment vertical="center"/>
    </xf>
    <xf numFmtId="3" fontId="7" fillId="5" borderId="2" xfId="0" applyNumberFormat="1" applyFont="1" applyFill="1" applyBorder="1" applyAlignment="1">
      <alignment horizontal="right" vertical="center" wrapText="1" readingOrder="2"/>
    </xf>
    <xf numFmtId="3" fontId="7" fillId="5" borderId="2" xfId="0" applyNumberFormat="1" applyFont="1" applyFill="1" applyBorder="1" applyAlignment="1">
      <alignment vertical="center" wrapText="1" readingOrder="2"/>
    </xf>
    <xf numFmtId="3" fontId="7" fillId="5" borderId="0" xfId="0" applyNumberFormat="1" applyFont="1" applyFill="1" applyAlignment="1">
      <alignment vertical="center" wrapText="1" readingOrder="2"/>
    </xf>
    <xf numFmtId="0" fontId="9" fillId="0" borderId="0" xfId="0" applyFont="1" applyAlignment="1">
      <alignment horizontal="center" vertical="center"/>
    </xf>
    <xf numFmtId="0" fontId="0" fillId="0" borderId="0" xfId="0" applyAlignment="1">
      <alignment vertical="center"/>
    </xf>
    <xf numFmtId="0" fontId="8" fillId="0" borderId="5" xfId="0" applyFont="1" applyBorder="1" applyAlignment="1">
      <alignment vertical="center"/>
    </xf>
    <xf numFmtId="0" fontId="6" fillId="0" borderId="5" xfId="0" applyFont="1" applyBorder="1" applyAlignment="1">
      <alignment vertical="center"/>
    </xf>
    <xf numFmtId="0" fontId="0" fillId="0" borderId="0" xfId="0" applyAlignment="1">
      <alignment horizontal="right"/>
    </xf>
    <xf numFmtId="0" fontId="0" fillId="0" borderId="0" xfId="0" applyAlignment="1">
      <alignment horizontal="right" wrapText="1"/>
    </xf>
    <xf numFmtId="0" fontId="28" fillId="0" borderId="0" xfId="0" applyFont="1" applyAlignment="1">
      <alignment vertical="center"/>
    </xf>
    <xf numFmtId="167" fontId="7" fillId="5" borderId="2" xfId="0" applyNumberFormat="1" applyFont="1" applyFill="1" applyBorder="1" applyAlignment="1">
      <alignment vertical="center" wrapText="1" readingOrder="2"/>
    </xf>
    <xf numFmtId="4" fontId="7" fillId="5" borderId="2" xfId="0" applyNumberFormat="1" applyFont="1" applyFill="1" applyBorder="1" applyAlignment="1">
      <alignment vertical="center" wrapText="1" readingOrder="2"/>
    </xf>
    <xf numFmtId="3" fontId="7" fillId="0" borderId="0" xfId="0" applyNumberFormat="1" applyFont="1" applyAlignment="1">
      <alignment horizontal="right" vertical="center"/>
    </xf>
    <xf numFmtId="0" fontId="12" fillId="5" borderId="0" xfId="0" applyFont="1" applyFill="1" applyAlignment="1">
      <alignment vertical="center" wrapText="1"/>
    </xf>
    <xf numFmtId="0" fontId="11" fillId="0" borderId="10" xfId="0" applyFont="1" applyBorder="1" applyAlignment="1">
      <alignment horizontal="center" vertical="center"/>
    </xf>
    <xf numFmtId="165" fontId="7" fillId="0" borderId="0" xfId="1" applyNumberFormat="1" applyFont="1" applyBorder="1" applyAlignment="1">
      <alignment vertical="center" wrapText="1"/>
    </xf>
    <xf numFmtId="0" fontId="4" fillId="6" borderId="1" xfId="0" applyFont="1" applyFill="1" applyBorder="1" applyAlignment="1">
      <alignment horizontal="right" vertical="center" wrapText="1"/>
    </xf>
    <xf numFmtId="0" fontId="4" fillId="6" borderId="10" xfId="0" applyFont="1" applyFill="1" applyBorder="1" applyAlignment="1">
      <alignment vertical="center" wrapText="1"/>
    </xf>
    <xf numFmtId="0" fontId="4" fillId="6" borderId="1" xfId="0" applyFont="1" applyFill="1" applyBorder="1" applyAlignment="1">
      <alignment vertical="center" wrapText="1"/>
    </xf>
    <xf numFmtId="0" fontId="4" fillId="0" borderId="0" xfId="0" applyFont="1" applyAlignment="1">
      <alignment horizontal="right" vertical="center" wrapText="1"/>
    </xf>
    <xf numFmtId="164" fontId="7" fillId="0" borderId="10" xfId="0" applyNumberFormat="1" applyFont="1" applyBorder="1" applyAlignment="1">
      <alignment vertical="center" wrapText="1"/>
    </xf>
    <xf numFmtId="0" fontId="7" fillId="7" borderId="4" xfId="0" applyFont="1" applyFill="1" applyBorder="1" applyAlignment="1">
      <alignment horizontal="right" vertical="center"/>
    </xf>
    <xf numFmtId="0" fontId="7" fillId="0" borderId="2" xfId="0" applyFont="1" applyBorder="1" applyAlignment="1">
      <alignment horizontal="right" vertical="center" wrapText="1"/>
    </xf>
    <xf numFmtId="0" fontId="7" fillId="0" borderId="11" xfId="0" applyFont="1" applyBorder="1" applyAlignment="1">
      <alignment horizontal="right" vertical="center" wrapText="1"/>
    </xf>
    <xf numFmtId="0" fontId="12" fillId="0" borderId="0" xfId="0" applyFont="1" applyAlignment="1">
      <alignment horizontal="right" vertical="center" wrapText="1"/>
    </xf>
    <xf numFmtId="0" fontId="8" fillId="0" borderId="10" xfId="0" applyFont="1" applyBorder="1" applyAlignment="1">
      <alignment horizontal="right" vertical="center" wrapText="1"/>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5" fillId="5" borderId="9" xfId="0" applyFont="1" applyFill="1" applyBorder="1" applyAlignment="1">
      <alignment horizontal="right" vertical="center"/>
    </xf>
    <xf numFmtId="0" fontId="5" fillId="5" borderId="9" xfId="0" applyFont="1" applyFill="1" applyBorder="1" applyAlignment="1">
      <alignment horizontal="left" vertical="center" wrapText="1"/>
    </xf>
    <xf numFmtId="0" fontId="5" fillId="5" borderId="9" xfId="0" applyFont="1" applyFill="1" applyBorder="1" applyAlignment="1">
      <alignment horizontal="center" vertical="center"/>
    </xf>
    <xf numFmtId="0" fontId="7" fillId="5" borderId="9" xfId="0" applyFont="1" applyFill="1" applyBorder="1" applyAlignment="1">
      <alignment horizontal="right" vertical="center" wrapText="1" readingOrder="1"/>
    </xf>
    <xf numFmtId="0" fontId="7" fillId="0" borderId="0" xfId="0" applyFont="1" applyAlignment="1">
      <alignment horizontal="left" vertical="center" wrapText="1"/>
    </xf>
    <xf numFmtId="0" fontId="15" fillId="0" borderId="12" xfId="2" applyFont="1" applyBorder="1" applyAlignment="1">
      <alignment horizontal="right" vertical="center" wrapText="1"/>
    </xf>
    <xf numFmtId="0" fontId="19" fillId="0" borderId="0" xfId="2"/>
    <xf numFmtId="0" fontId="15" fillId="3" borderId="2" xfId="2" applyFont="1" applyFill="1" applyBorder="1" applyAlignment="1">
      <alignment horizontal="right" vertical="center" wrapText="1"/>
    </xf>
    <xf numFmtId="164" fontId="19" fillId="0" borderId="0" xfId="2" applyNumberFormat="1"/>
    <xf numFmtId="0" fontId="15" fillId="0" borderId="2" xfId="2" applyFont="1" applyBorder="1" applyAlignment="1">
      <alignment horizontal="right" vertical="center" wrapText="1"/>
    </xf>
    <xf numFmtId="3" fontId="17" fillId="0" borderId="3" xfId="3" applyNumberFormat="1" applyFont="1" applyBorder="1" applyAlignment="1">
      <alignment vertical="center" wrapText="1"/>
    </xf>
    <xf numFmtId="0" fontId="19" fillId="0" borderId="2" xfId="2" applyBorder="1"/>
    <xf numFmtId="0" fontId="17" fillId="0" borderId="2" xfId="3" applyFont="1" applyBorder="1" applyAlignment="1">
      <alignment vertical="center" wrapText="1"/>
    </xf>
    <xf numFmtId="3" fontId="17" fillId="0" borderId="2" xfId="3" applyNumberFormat="1" applyFont="1" applyBorder="1" applyAlignment="1">
      <alignment vertical="center" wrapText="1"/>
    </xf>
    <xf numFmtId="0" fontId="15" fillId="0" borderId="3" xfId="2" applyFont="1" applyBorder="1" applyAlignment="1">
      <alignment horizontal="right" vertical="center" wrapText="1"/>
    </xf>
    <xf numFmtId="1" fontId="17" fillId="3" borderId="0" xfId="2" applyNumberFormat="1" applyFont="1" applyFill="1" applyAlignment="1">
      <alignment horizontal="center" vertical="center"/>
    </xf>
    <xf numFmtId="0" fontId="20" fillId="0" borderId="0" xfId="2" applyFont="1" applyAlignment="1">
      <alignment horizontal="right" vertical="center"/>
    </xf>
    <xf numFmtId="1" fontId="17" fillId="0" borderId="0" xfId="3" applyNumberFormat="1" applyFont="1" applyAlignment="1">
      <alignment horizontal="center" vertical="center" wrapText="1"/>
    </xf>
    <xf numFmtId="164" fontId="17" fillId="0" borderId="0" xfId="2" applyNumberFormat="1" applyFont="1" applyAlignment="1">
      <alignment horizontal="center" vertical="center" wrapText="1"/>
    </xf>
    <xf numFmtId="1" fontId="17" fillId="0" borderId="0" xfId="2" applyNumberFormat="1" applyFont="1" applyAlignment="1">
      <alignment horizontal="center" vertical="center"/>
    </xf>
    <xf numFmtId="0" fontId="15" fillId="7" borderId="15" xfId="2" applyFont="1" applyFill="1" applyBorder="1" applyAlignment="1">
      <alignment horizontal="right" vertical="center"/>
    </xf>
    <xf numFmtId="1" fontId="17" fillId="7" borderId="15" xfId="3" applyNumberFormat="1" applyFont="1" applyFill="1" applyBorder="1" applyAlignment="1">
      <alignment vertical="center" wrapText="1"/>
    </xf>
    <xf numFmtId="3" fontId="17" fillId="7" borderId="15" xfId="2" applyNumberFormat="1" applyFont="1" applyFill="1" applyBorder="1" applyAlignment="1">
      <alignment vertical="center" wrapText="1"/>
    </xf>
    <xf numFmtId="3" fontId="17" fillId="7" borderId="15" xfId="3" applyNumberFormat="1" applyFont="1" applyFill="1" applyBorder="1" applyAlignment="1">
      <alignment vertical="center" wrapText="1"/>
    </xf>
    <xf numFmtId="1" fontId="20" fillId="0" borderId="0" xfId="3" applyNumberFormat="1" applyFont="1" applyAlignment="1">
      <alignment horizontal="center" vertical="center" wrapText="1"/>
    </xf>
    <xf numFmtId="164" fontId="17" fillId="7" borderId="15" xfId="2" applyNumberFormat="1" applyFont="1" applyFill="1" applyBorder="1" applyAlignment="1">
      <alignment vertical="center" wrapText="1"/>
    </xf>
    <xf numFmtId="167" fontId="17" fillId="7" borderId="15" xfId="2" applyNumberFormat="1" applyFont="1" applyFill="1" applyBorder="1" applyAlignment="1">
      <alignment vertical="center" wrapText="1"/>
    </xf>
    <xf numFmtId="0" fontId="32" fillId="0" borderId="0" xfId="2" applyFont="1"/>
    <xf numFmtId="164" fontId="32" fillId="0" borderId="0" xfId="2" applyNumberFormat="1" applyFont="1"/>
    <xf numFmtId="1" fontId="31" fillId="3" borderId="0" xfId="2" applyNumberFormat="1" applyFont="1" applyFill="1" applyAlignment="1">
      <alignment horizontal="center" vertical="center"/>
    </xf>
    <xf numFmtId="0" fontId="15" fillId="0" borderId="8" xfId="2" applyFont="1" applyBorder="1" applyAlignment="1">
      <alignment horizontal="center" vertical="center"/>
    </xf>
    <xf numFmtId="0" fontId="29" fillId="0" borderId="8" xfId="2" applyFont="1" applyBorder="1" applyAlignment="1">
      <alignment vertical="center" readingOrder="2"/>
    </xf>
    <xf numFmtId="0" fontId="24" fillId="0" borderId="8" xfId="2" applyFont="1" applyBorder="1" applyAlignment="1">
      <alignment vertical="center" readingOrder="2"/>
    </xf>
    <xf numFmtId="3" fontId="17" fillId="0" borderId="2" xfId="3" applyNumberFormat="1" applyFont="1" applyBorder="1" applyAlignment="1">
      <alignment vertical="center" wrapText="1" readingOrder="2"/>
    </xf>
    <xf numFmtId="0" fontId="15" fillId="0" borderId="2" xfId="2" applyFont="1" applyBorder="1" applyAlignment="1">
      <alignment vertical="center" wrapText="1" readingOrder="2"/>
    </xf>
    <xf numFmtId="3" fontId="17" fillId="7" borderId="15" xfId="3" applyNumberFormat="1" applyFont="1" applyFill="1" applyBorder="1" applyAlignment="1">
      <alignment vertical="center" wrapText="1" readingOrder="2"/>
    </xf>
    <xf numFmtId="1" fontId="17" fillId="0" borderId="2" xfId="3" applyNumberFormat="1" applyFont="1" applyBorder="1" applyAlignment="1">
      <alignment vertical="center" wrapText="1"/>
    </xf>
    <xf numFmtId="0" fontId="29" fillId="3" borderId="0" xfId="2" applyFont="1" applyFill="1" applyAlignment="1">
      <alignment vertical="center"/>
    </xf>
    <xf numFmtId="0" fontId="24" fillId="3" borderId="0" xfId="2" applyFont="1" applyFill="1" applyAlignment="1">
      <alignment vertical="center"/>
    </xf>
    <xf numFmtId="0" fontId="19" fillId="0" borderId="0" xfId="3"/>
    <xf numFmtId="0" fontId="17" fillId="7" borderId="15" xfId="2" applyFont="1" applyFill="1" applyBorder="1" applyAlignment="1">
      <alignment horizontal="right" vertical="center"/>
    </xf>
    <xf numFmtId="3" fontId="17" fillId="7" borderId="15" xfId="2" applyNumberFormat="1" applyFont="1" applyFill="1" applyBorder="1" applyAlignment="1">
      <alignment horizontal="right" vertical="center"/>
    </xf>
    <xf numFmtId="1" fontId="7" fillId="0" borderId="10" xfId="0" applyNumberFormat="1" applyFont="1" applyBorder="1" applyAlignment="1">
      <alignment vertical="center" wrapText="1"/>
    </xf>
    <xf numFmtId="1" fontId="7" fillId="0" borderId="2" xfId="0" applyNumberFormat="1" applyFont="1" applyBorder="1" applyAlignment="1">
      <alignment vertical="center" wrapText="1"/>
    </xf>
    <xf numFmtId="165" fontId="17" fillId="0" borderId="2" xfId="1" applyNumberFormat="1" applyFont="1" applyFill="1" applyBorder="1" applyAlignment="1">
      <alignment vertical="center" wrapText="1" readingOrder="2"/>
    </xf>
    <xf numFmtId="165" fontId="17" fillId="7" borderId="15" xfId="1" applyNumberFormat="1" applyFont="1" applyFill="1" applyBorder="1" applyAlignment="1">
      <alignment vertical="center" wrapText="1" readingOrder="2"/>
    </xf>
    <xf numFmtId="0" fontId="18" fillId="0" borderId="0" xfId="2" applyFont="1" applyAlignment="1">
      <alignment horizontal="center" vertical="center" wrapText="1"/>
    </xf>
    <xf numFmtId="0" fontId="30" fillId="0" borderId="0" xfId="2" applyFont="1" applyAlignment="1">
      <alignment horizontal="center" vertical="center" wrapText="1"/>
    </xf>
    <xf numFmtId="0" fontId="6" fillId="0" borderId="5" xfId="0" applyFont="1" applyBorder="1" applyAlignment="1">
      <alignment horizontal="left" vertical="center"/>
    </xf>
    <xf numFmtId="0" fontId="11" fillId="0" borderId="5" xfId="0" applyFont="1" applyBorder="1" applyAlignment="1">
      <alignment vertical="center"/>
    </xf>
    <xf numFmtId="3" fontId="17" fillId="0" borderId="2" xfId="2" applyNumberFormat="1" applyFont="1" applyBorder="1" applyAlignment="1">
      <alignment vertical="center" wrapText="1"/>
    </xf>
    <xf numFmtId="3" fontId="17" fillId="0" borderId="2" xfId="2" applyNumberFormat="1" applyFont="1" applyBorder="1" applyAlignment="1">
      <alignment vertical="center"/>
    </xf>
    <xf numFmtId="165" fontId="7" fillId="0" borderId="3" xfId="1" applyNumberFormat="1" applyFont="1" applyFill="1" applyBorder="1" applyAlignment="1">
      <alignment horizontal="left" vertical="center" wrapText="1"/>
    </xf>
    <xf numFmtId="165" fontId="7" fillId="0" borderId="2" xfId="1" applyNumberFormat="1" applyFont="1" applyFill="1" applyBorder="1" applyAlignment="1">
      <alignment horizontal="left" vertical="center" wrapText="1"/>
    </xf>
    <xf numFmtId="2" fontId="7" fillId="0" borderId="10" xfId="0" applyNumberFormat="1" applyFont="1" applyBorder="1" applyAlignment="1">
      <alignment horizontal="left" vertical="center" wrapText="1"/>
    </xf>
    <xf numFmtId="164" fontId="7" fillId="0" borderId="10" xfId="0" applyNumberFormat="1" applyFont="1" applyBorder="1" applyAlignment="1">
      <alignment horizontal="left" vertical="center" wrapText="1"/>
    </xf>
    <xf numFmtId="4" fontId="7" fillId="0" borderId="10"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167" fontId="7" fillId="0" borderId="2" xfId="0" applyNumberFormat="1" applyFont="1" applyBorder="1" applyAlignment="1">
      <alignment horizontal="left" vertical="center" wrapText="1"/>
    </xf>
    <xf numFmtId="167" fontId="7" fillId="0" borderId="12" xfId="0" applyNumberFormat="1" applyFont="1" applyBorder="1" applyAlignment="1">
      <alignment horizontal="left" vertical="center" wrapText="1"/>
    </xf>
    <xf numFmtId="167" fontId="7" fillId="0" borderId="3" xfId="0" applyNumberFormat="1" applyFont="1" applyBorder="1" applyAlignment="1">
      <alignment horizontal="left" vertical="center" wrapText="1"/>
    </xf>
    <xf numFmtId="167" fontId="7" fillId="0" borderId="11" xfId="0"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wrapText="1"/>
    </xf>
    <xf numFmtId="166" fontId="7" fillId="0" borderId="2" xfId="1" applyNumberFormat="1" applyFont="1" applyFill="1" applyBorder="1" applyAlignment="1">
      <alignment horizontal="left" vertical="center" wrapText="1"/>
    </xf>
    <xf numFmtId="165" fontId="7" fillId="0" borderId="11" xfId="1" applyNumberFormat="1" applyFont="1" applyFill="1" applyBorder="1" applyAlignment="1">
      <alignment horizontal="left" vertical="center" wrapText="1"/>
    </xf>
    <xf numFmtId="1" fontId="19" fillId="0" borderId="0" xfId="2" applyNumberFormat="1"/>
    <xf numFmtId="167" fontId="17" fillId="7" borderId="15" xfId="3" applyNumberFormat="1" applyFont="1" applyFill="1" applyBorder="1" applyAlignment="1">
      <alignment vertical="center" wrapText="1"/>
    </xf>
    <xf numFmtId="3" fontId="17" fillId="0" borderId="0" xfId="2" applyNumberFormat="1" applyFont="1" applyAlignment="1">
      <alignment vertical="center" wrapText="1"/>
    </xf>
    <xf numFmtId="1" fontId="17" fillId="7" borderId="15" xfId="2" applyNumberFormat="1" applyFont="1" applyFill="1" applyBorder="1" applyAlignment="1">
      <alignment vertical="center"/>
    </xf>
    <xf numFmtId="0" fontId="17" fillId="0" borderId="10" xfId="2" applyFont="1" applyBorder="1" applyAlignment="1">
      <alignment vertical="center" wrapText="1" readingOrder="2"/>
    </xf>
    <xf numFmtId="0" fontId="17" fillId="3" borderId="2" xfId="2" applyFont="1" applyFill="1" applyBorder="1" applyAlignment="1">
      <alignment vertical="center" wrapText="1" readingOrder="2"/>
    </xf>
    <xf numFmtId="0" fontId="17" fillId="0" borderId="2" xfId="2" applyFont="1" applyBorder="1" applyAlignment="1">
      <alignment vertical="center" wrapText="1" readingOrder="2"/>
    </xf>
    <xf numFmtId="0" fontId="17" fillId="0" borderId="11" xfId="2" applyFont="1" applyBorder="1" applyAlignment="1">
      <alignment vertical="center" wrapText="1" readingOrder="2"/>
    </xf>
    <xf numFmtId="0" fontId="17" fillId="0" borderId="3" xfId="2" applyFont="1" applyBorder="1" applyAlignment="1">
      <alignment vertical="center" wrapText="1" readingOrder="2"/>
    </xf>
    <xf numFmtId="164" fontId="17" fillId="0" borderId="2" xfId="2" applyNumberFormat="1" applyFont="1" applyBorder="1" applyAlignment="1">
      <alignment vertical="center" wrapText="1" readingOrder="2"/>
    </xf>
    <xf numFmtId="165" fontId="17" fillId="0" borderId="3" xfId="1" applyNumberFormat="1" applyFont="1" applyFill="1" applyBorder="1" applyAlignment="1">
      <alignment vertical="center" wrapText="1" readingOrder="2"/>
    </xf>
    <xf numFmtId="168" fontId="1" fillId="0" borderId="0" xfId="0" applyNumberFormat="1" applyFont="1" applyAlignment="1">
      <alignment vertical="center"/>
    </xf>
    <xf numFmtId="168" fontId="11" fillId="0" borderId="0" xfId="0" applyNumberFormat="1" applyFont="1" applyAlignment="1">
      <alignment horizontal="center" vertical="center"/>
    </xf>
    <xf numFmtId="167" fontId="17" fillId="0" borderId="2" xfId="3" applyNumberFormat="1" applyFont="1" applyBorder="1" applyAlignment="1">
      <alignment vertical="center" wrapText="1"/>
    </xf>
    <xf numFmtId="164" fontId="17" fillId="0" borderId="0" xfId="2" applyNumberFormat="1" applyFont="1" applyAlignment="1">
      <alignment vertical="center"/>
    </xf>
    <xf numFmtId="0" fontId="20" fillId="0" borderId="0" xfId="2" applyFont="1" applyAlignment="1">
      <alignment horizontal="right" vertical="center" readingOrder="2"/>
    </xf>
    <xf numFmtId="164" fontId="19" fillId="0" borderId="9" xfId="2" applyNumberFormat="1" applyBorder="1"/>
    <xf numFmtId="0" fontId="19" fillId="0" borderId="9" xfId="2" applyBorder="1"/>
    <xf numFmtId="164" fontId="7" fillId="0" borderId="11" xfId="0" applyNumberFormat="1" applyFont="1" applyBorder="1" applyAlignment="1">
      <alignment vertical="center" wrapText="1"/>
    </xf>
    <xf numFmtId="0" fontId="4" fillId="7" borderId="15" xfId="0" applyFont="1" applyFill="1" applyBorder="1" applyAlignment="1">
      <alignment horizontal="right" vertical="center" wrapText="1"/>
    </xf>
    <xf numFmtId="164" fontId="7" fillId="7" borderId="15" xfId="0" applyNumberFormat="1" applyFont="1" applyFill="1" applyBorder="1" applyAlignment="1">
      <alignment vertical="center" wrapText="1"/>
    </xf>
    <xf numFmtId="165" fontId="19" fillId="0" borderId="0" xfId="1" applyNumberFormat="1" applyFont="1"/>
    <xf numFmtId="0" fontId="7" fillId="0" borderId="2" xfId="0" applyFont="1" applyBorder="1" applyAlignment="1">
      <alignment vertical="center" wrapText="1" readingOrder="2"/>
    </xf>
    <xf numFmtId="0" fontId="7" fillId="0" borderId="11" xfId="0" applyFont="1" applyBorder="1" applyAlignment="1">
      <alignment vertical="center" wrapText="1" readingOrder="2"/>
    </xf>
    <xf numFmtId="0" fontId="8" fillId="0" borderId="0" xfId="0" applyFont="1" applyAlignment="1">
      <alignment horizontal="right" vertical="center" wrapText="1"/>
    </xf>
    <xf numFmtId="3" fontId="17" fillId="3" borderId="0" xfId="2" applyNumberFormat="1" applyFont="1" applyFill="1" applyAlignment="1">
      <alignment horizontal="left" vertical="center"/>
    </xf>
    <xf numFmtId="0" fontId="19" fillId="0" borderId="0" xfId="3" applyAlignment="1">
      <alignment horizontal="center"/>
    </xf>
    <xf numFmtId="165" fontId="24" fillId="0" borderId="0" xfId="1" applyNumberFormat="1" applyFont="1" applyBorder="1" applyAlignment="1">
      <alignment horizontal="center"/>
    </xf>
    <xf numFmtId="165" fontId="19" fillId="0" borderId="0" xfId="2" applyNumberFormat="1" applyAlignment="1">
      <alignment horizontal="center"/>
    </xf>
    <xf numFmtId="0" fontId="19" fillId="0" borderId="0" xfId="2" applyAlignment="1">
      <alignment horizontal="center"/>
    </xf>
    <xf numFmtId="165" fontId="19" fillId="0" borderId="0" xfId="3" applyNumberFormat="1" applyAlignment="1">
      <alignment horizontal="center"/>
    </xf>
    <xf numFmtId="3" fontId="0" fillId="0" borderId="0" xfId="0" applyNumberFormat="1"/>
    <xf numFmtId="3" fontId="17" fillId="0" borderId="12" xfId="3" applyNumberFormat="1" applyFont="1" applyBorder="1" applyAlignment="1">
      <alignment vertical="center" wrapText="1"/>
    </xf>
    <xf numFmtId="164" fontId="17" fillId="0" borderId="2" xfId="2" applyNumberFormat="1" applyFont="1" applyBorder="1" applyAlignment="1">
      <alignment vertical="center" wrapText="1"/>
    </xf>
    <xf numFmtId="1" fontId="19" fillId="0" borderId="0" xfId="3" applyNumberFormat="1"/>
    <xf numFmtId="164" fontId="17" fillId="0" borderId="11" xfId="2" applyNumberFormat="1" applyFont="1" applyBorder="1" applyAlignment="1">
      <alignment vertical="center" wrapText="1" readingOrder="2"/>
    </xf>
    <xf numFmtId="2" fontId="7" fillId="7" borderId="15" xfId="0" applyNumberFormat="1" applyFont="1" applyFill="1" applyBorder="1" applyAlignment="1">
      <alignment vertical="center" wrapText="1"/>
    </xf>
    <xf numFmtId="43" fontId="7" fillId="7" borderId="15" xfId="1" applyFont="1" applyFill="1" applyBorder="1" applyAlignment="1">
      <alignment horizontal="right" vertical="center" wrapText="1"/>
    </xf>
    <xf numFmtId="2" fontId="7" fillId="0" borderId="10" xfId="0" applyNumberFormat="1" applyFont="1" applyBorder="1" applyAlignment="1">
      <alignment vertical="center" wrapText="1" readingOrder="2"/>
    </xf>
    <xf numFmtId="2" fontId="7" fillId="0" borderId="2" xfId="0" applyNumberFormat="1" applyFont="1" applyBorder="1" applyAlignment="1">
      <alignment vertical="center" wrapText="1" readingOrder="2"/>
    </xf>
    <xf numFmtId="2" fontId="7" fillId="0" borderId="3" xfId="0" applyNumberFormat="1" applyFont="1" applyBorder="1" applyAlignment="1">
      <alignment vertical="center" wrapText="1" readingOrder="2"/>
    </xf>
    <xf numFmtId="2" fontId="7" fillId="7" borderId="15" xfId="0" applyNumberFormat="1" applyFont="1" applyFill="1" applyBorder="1" applyAlignment="1">
      <alignment vertical="center" wrapText="1" readingOrder="2"/>
    </xf>
    <xf numFmtId="165" fontId="7" fillId="0" borderId="0" xfId="1" applyNumberFormat="1" applyFont="1" applyFill="1" applyBorder="1" applyAlignment="1">
      <alignment vertical="center" wrapText="1"/>
    </xf>
    <xf numFmtId="0" fontId="8" fillId="0" borderId="9" xfId="0" applyFont="1" applyBorder="1" applyAlignment="1">
      <alignment vertical="center" wrapText="1"/>
    </xf>
    <xf numFmtId="165" fontId="1" fillId="0" borderId="0" xfId="1" applyNumberFormat="1" applyFont="1" applyAlignment="1">
      <alignment vertical="center"/>
    </xf>
    <xf numFmtId="1" fontId="7" fillId="0" borderId="0" xfId="0" applyNumberFormat="1" applyFont="1" applyAlignment="1">
      <alignment horizontal="center" vertical="center" wrapText="1"/>
    </xf>
    <xf numFmtId="0" fontId="6" fillId="0" borderId="0" xfId="0" applyFont="1" applyAlignment="1">
      <alignment horizontal="center" vertical="center"/>
    </xf>
    <xf numFmtId="167" fontId="0" fillId="0" borderId="0" xfId="0" applyNumberFormat="1"/>
    <xf numFmtId="3" fontId="19" fillId="0" borderId="0" xfId="2" applyNumberFormat="1"/>
    <xf numFmtId="0" fontId="8" fillId="0" borderId="0" xfId="0" applyFont="1" applyAlignment="1">
      <alignment horizontal="right" vertical="center" wrapText="1" readingOrder="2"/>
    </xf>
    <xf numFmtId="1" fontId="17" fillId="0" borderId="3" xfId="2" applyNumberFormat="1" applyFont="1" applyBorder="1" applyAlignment="1">
      <alignment vertical="center" wrapText="1"/>
    </xf>
    <xf numFmtId="1" fontId="17" fillId="0" borderId="2" xfId="2" applyNumberFormat="1" applyFont="1" applyBorder="1" applyAlignment="1">
      <alignment horizontal="right" vertical="center"/>
    </xf>
    <xf numFmtId="167" fontId="17" fillId="0" borderId="2" xfId="2" applyNumberFormat="1" applyFont="1" applyBorder="1" applyAlignment="1">
      <alignment vertical="center" wrapText="1"/>
    </xf>
    <xf numFmtId="0" fontId="8" fillId="3" borderId="0" xfId="0" applyFont="1" applyFill="1" applyAlignment="1">
      <alignment horizontal="right" vertical="center" wrapText="1"/>
    </xf>
    <xf numFmtId="0" fontId="8" fillId="0" borderId="0" xfId="0" applyFont="1" applyAlignment="1">
      <alignment horizontal="right" vertical="center" readingOrder="2"/>
    </xf>
    <xf numFmtId="0" fontId="0" fillId="0" borderId="0" xfId="0" applyAlignment="1">
      <alignment horizontal="right" vertical="center"/>
    </xf>
    <xf numFmtId="0" fontId="1" fillId="0" borderId="0" xfId="0" applyFont="1" applyAlignment="1">
      <alignment horizontal="center" vertical="center"/>
    </xf>
    <xf numFmtId="2" fontId="1" fillId="0" borderId="0" xfId="0" applyNumberFormat="1" applyFont="1" applyAlignment="1">
      <alignment horizontal="center" vertical="center"/>
    </xf>
    <xf numFmtId="43" fontId="0" fillId="0" borderId="0" xfId="0" applyNumberFormat="1"/>
    <xf numFmtId="0" fontId="7" fillId="0" borderId="5" xfId="0" applyFont="1" applyBorder="1" applyAlignment="1">
      <alignment horizontal="center" vertical="center" wrapText="1"/>
    </xf>
    <xf numFmtId="165" fontId="7" fillId="0" borderId="0" xfId="1" applyNumberFormat="1" applyFont="1" applyFill="1" applyBorder="1" applyAlignment="1">
      <alignment horizontal="right" vertical="center"/>
    </xf>
    <xf numFmtId="0" fontId="38" fillId="0" borderId="0" xfId="0" applyFont="1"/>
    <xf numFmtId="0" fontId="4" fillId="0" borderId="10" xfId="0" applyFont="1" applyBorder="1" applyAlignment="1">
      <alignment vertical="center" wrapText="1"/>
    </xf>
    <xf numFmtId="0" fontId="4" fillId="0" borderId="2" xfId="0" applyFont="1" applyBorder="1" applyAlignment="1">
      <alignment vertical="center" wrapText="1"/>
    </xf>
    <xf numFmtId="164" fontId="17" fillId="0" borderId="12" xfId="2" applyNumberFormat="1" applyFont="1" applyBorder="1" applyAlignment="1">
      <alignment horizontal="right" vertical="center"/>
    </xf>
    <xf numFmtId="164" fontId="17" fillId="0" borderId="3" xfId="2" applyNumberFormat="1" applyFont="1" applyBorder="1" applyAlignment="1">
      <alignment vertical="center" wrapText="1"/>
    </xf>
    <xf numFmtId="3" fontId="17" fillId="0" borderId="3" xfId="2" applyNumberFormat="1" applyFont="1" applyBorder="1" applyAlignment="1">
      <alignment vertical="center" wrapText="1"/>
    </xf>
    <xf numFmtId="167" fontId="17" fillId="0" borderId="2" xfId="3" applyNumberFormat="1" applyFont="1" applyBorder="1" applyAlignment="1">
      <alignment vertical="center" wrapText="1" readingOrder="2"/>
    </xf>
    <xf numFmtId="1" fontId="30" fillId="0" borderId="0" xfId="2" applyNumberFormat="1" applyFont="1" applyAlignment="1">
      <alignment horizontal="center" vertical="center" wrapText="1"/>
    </xf>
    <xf numFmtId="1" fontId="18" fillId="0" borderId="0" xfId="2" applyNumberFormat="1" applyFont="1" applyAlignment="1">
      <alignment horizontal="center" vertical="center" wrapText="1"/>
    </xf>
    <xf numFmtId="0" fontId="21" fillId="0" borderId="0" xfId="2" applyFont="1"/>
    <xf numFmtId="164" fontId="17" fillId="0" borderId="0" xfId="2" applyNumberFormat="1" applyFont="1" applyAlignment="1">
      <alignment horizontal="center" vertical="center"/>
    </xf>
    <xf numFmtId="164" fontId="17" fillId="0" borderId="12" xfId="3" applyNumberFormat="1" applyFont="1" applyBorder="1" applyAlignment="1">
      <alignment vertical="center" wrapText="1"/>
    </xf>
    <xf numFmtId="1" fontId="17" fillId="0" borderId="12" xfId="3" applyNumberFormat="1" applyFont="1" applyBorder="1" applyAlignment="1">
      <alignment vertical="center" wrapText="1"/>
    </xf>
    <xf numFmtId="164" fontId="31" fillId="0" borderId="0" xfId="2" applyNumberFormat="1" applyFont="1" applyAlignment="1">
      <alignment horizontal="center" vertical="center"/>
    </xf>
    <xf numFmtId="0" fontId="34" fillId="0" borderId="0" xfId="2" applyFont="1"/>
    <xf numFmtId="165" fontId="24" fillId="0" borderId="0" xfId="1" applyNumberFormat="1" applyFont="1" applyFill="1" applyBorder="1" applyAlignment="1">
      <alignment horizontal="center"/>
    </xf>
    <xf numFmtId="0" fontId="32" fillId="0" borderId="2" xfId="2" applyFont="1" applyBorder="1"/>
    <xf numFmtId="3" fontId="17" fillId="0" borderId="12" xfId="2" applyNumberFormat="1" applyFont="1" applyBorder="1" applyAlignment="1">
      <alignment vertical="center"/>
    </xf>
    <xf numFmtId="0" fontId="24" fillId="0" borderId="0" xfId="2" applyFont="1"/>
    <xf numFmtId="0" fontId="33" fillId="0" borderId="0" xfId="2" applyFont="1"/>
    <xf numFmtId="3" fontId="17" fillId="0" borderId="12" xfId="2" applyNumberFormat="1" applyFont="1" applyBorder="1" applyAlignment="1">
      <alignment vertical="center" wrapText="1"/>
    </xf>
    <xf numFmtId="1" fontId="24" fillId="0" borderId="0" xfId="2" applyNumberFormat="1" applyFont="1"/>
    <xf numFmtId="0" fontId="15" fillId="0" borderId="0" xfId="2" applyFont="1" applyAlignment="1">
      <alignment horizontal="right" vertical="center"/>
    </xf>
    <xf numFmtId="0" fontId="17" fillId="0" borderId="3" xfId="3" applyFont="1" applyBorder="1" applyAlignment="1">
      <alignment vertical="center" wrapText="1"/>
    </xf>
    <xf numFmtId="1" fontId="17" fillId="0" borderId="0" xfId="3" applyNumberFormat="1" applyFont="1" applyAlignment="1">
      <alignment vertical="center" wrapText="1"/>
    </xf>
    <xf numFmtId="3" fontId="17" fillId="0" borderId="11" xfId="3" applyNumberFormat="1" applyFont="1" applyBorder="1" applyAlignment="1">
      <alignment vertical="center" wrapText="1"/>
    </xf>
    <xf numFmtId="0" fontId="0" fillId="0" borderId="11" xfId="0" applyBorder="1"/>
    <xf numFmtId="3" fontId="17" fillId="0" borderId="3" xfId="3" applyNumberFormat="1" applyFont="1" applyBorder="1" applyAlignment="1">
      <alignment vertical="center" wrapText="1" readingOrder="2"/>
    </xf>
    <xf numFmtId="167" fontId="17" fillId="0" borderId="3" xfId="3" applyNumberFormat="1" applyFont="1" applyBorder="1" applyAlignment="1">
      <alignment vertical="center" wrapText="1"/>
    </xf>
    <xf numFmtId="164" fontId="17" fillId="0" borderId="11" xfId="2" applyNumberFormat="1" applyFont="1" applyBorder="1" applyAlignment="1">
      <alignment horizontal="right" vertical="center"/>
    </xf>
    <xf numFmtId="0" fontId="17" fillId="0" borderId="3" xfId="2" applyFont="1" applyBorder="1" applyAlignment="1">
      <alignment horizontal="right" vertical="center" wrapText="1"/>
    </xf>
    <xf numFmtId="0" fontId="19" fillId="0" borderId="3" xfId="2" applyBorder="1"/>
    <xf numFmtId="167" fontId="17" fillId="0" borderId="3" xfId="2" applyNumberFormat="1" applyFont="1" applyBorder="1" applyAlignment="1">
      <alignment vertical="center" wrapText="1"/>
    </xf>
    <xf numFmtId="0" fontId="35" fillId="0" borderId="9" xfId="0" applyFont="1" applyBorder="1" applyAlignment="1">
      <alignment horizontal="right" readingOrder="2"/>
    </xf>
    <xf numFmtId="0" fontId="35" fillId="0" borderId="0" xfId="0" applyFont="1" applyAlignment="1">
      <alignment horizontal="right" readingOrder="2"/>
    </xf>
    <xf numFmtId="0" fontId="37" fillId="0" borderId="9" xfId="0" applyFont="1" applyBorder="1" applyAlignment="1">
      <alignment horizontal="right" vertical="center" readingOrder="2"/>
    </xf>
    <xf numFmtId="0" fontId="37" fillId="0" borderId="9" xfId="0" applyFont="1" applyBorder="1" applyAlignment="1">
      <alignment horizontal="right" readingOrder="2"/>
    </xf>
    <xf numFmtId="0" fontId="5" fillId="0" borderId="0" xfId="0" applyFont="1" applyAlignment="1">
      <alignment vertical="center" wrapText="1"/>
    </xf>
    <xf numFmtId="0" fontId="8" fillId="0" borderId="9" xfId="0" applyFont="1" applyBorder="1" applyAlignment="1">
      <alignment horizontal="right" vertical="center" readingOrder="2"/>
    </xf>
    <xf numFmtId="0" fontId="8" fillId="5" borderId="0" xfId="0" applyFont="1" applyFill="1" applyAlignment="1">
      <alignment horizontal="right" vertical="center" wrapText="1"/>
    </xf>
    <xf numFmtId="0" fontId="15" fillId="0" borderId="2" xfId="2" applyFont="1" applyBorder="1" applyAlignment="1">
      <alignment horizontal="right" vertical="center"/>
    </xf>
    <xf numFmtId="0" fontId="8" fillId="7" borderId="13" xfId="0" applyFont="1" applyFill="1" applyBorder="1" applyAlignment="1">
      <alignment horizontal="center" vertical="center" wrapText="1"/>
    </xf>
    <xf numFmtId="1" fontId="7" fillId="0" borderId="12" xfId="0" applyNumberFormat="1" applyFont="1" applyBorder="1" applyAlignment="1">
      <alignment horizontal="center" vertical="center" wrapText="1"/>
    </xf>
    <xf numFmtId="1" fontId="0" fillId="0" borderId="0" xfId="0" applyNumberFormat="1" applyAlignment="1">
      <alignment horizontal="center" vertical="center"/>
    </xf>
    <xf numFmtId="3" fontId="0" fillId="0" borderId="0" xfId="0" applyNumberFormat="1" applyAlignment="1">
      <alignment horizontal="center" vertical="center"/>
    </xf>
    <xf numFmtId="0" fontId="39" fillId="0" borderId="0" xfId="0" applyFont="1"/>
    <xf numFmtId="0" fontId="39" fillId="0" borderId="0" xfId="0" applyFont="1" applyAlignment="1">
      <alignment horizontal="center" vertical="top"/>
    </xf>
    <xf numFmtId="0" fontId="2" fillId="0" borderId="0" xfId="0" applyFont="1" applyAlignment="1">
      <alignment horizontal="center"/>
    </xf>
    <xf numFmtId="0" fontId="1" fillId="0" borderId="5" xfId="0" applyFont="1" applyBorder="1" applyAlignment="1">
      <alignment vertical="center"/>
    </xf>
    <xf numFmtId="0" fontId="7" fillId="7" borderId="6" xfId="0" applyFont="1" applyFill="1" applyBorder="1" applyAlignment="1">
      <alignment horizontal="right" vertical="center"/>
    </xf>
    <xf numFmtId="2" fontId="7" fillId="3" borderId="6" xfId="0" applyNumberFormat="1" applyFont="1" applyFill="1" applyBorder="1" applyAlignment="1">
      <alignment horizontal="right" vertical="center"/>
    </xf>
    <xf numFmtId="3" fontId="19" fillId="0" borderId="0" xfId="3" applyNumberFormat="1"/>
    <xf numFmtId="0" fontId="12" fillId="0" borderId="0" xfId="0" applyFont="1" applyAlignment="1">
      <alignment horizontal="center" vertical="center" wrapText="1" readingOrder="2"/>
    </xf>
    <xf numFmtId="166" fontId="7" fillId="0" borderId="3" xfId="1" applyNumberFormat="1" applyFont="1" applyFill="1" applyBorder="1" applyAlignment="1">
      <alignment horizontal="left" vertical="center" wrapText="1"/>
    </xf>
    <xf numFmtId="3" fontId="7" fillId="7" borderId="8" xfId="0" applyNumberFormat="1" applyFont="1" applyFill="1" applyBorder="1" applyAlignment="1">
      <alignment vertical="center" wrapText="1"/>
    </xf>
    <xf numFmtId="0" fontId="11" fillId="0" borderId="0" xfId="0" applyFont="1" applyAlignment="1">
      <alignment horizontal="center" vertical="center" readingOrder="2"/>
    </xf>
    <xf numFmtId="0" fontId="12" fillId="0" borderId="0" xfId="0" applyFont="1" applyAlignment="1">
      <alignment horizontal="center" vertical="center" wrapText="1"/>
    </xf>
    <xf numFmtId="0" fontId="9" fillId="0" borderId="0" xfId="0" applyFont="1" applyAlignment="1">
      <alignment horizontal="right" vertical="center" wrapText="1" readingOrder="2"/>
    </xf>
    <xf numFmtId="0" fontId="12" fillId="0" borderId="8" xfId="0" applyFont="1" applyBorder="1" applyAlignment="1">
      <alignment vertical="center" wrapText="1"/>
    </xf>
    <xf numFmtId="0" fontId="8" fillId="0" borderId="7" xfId="0" applyFont="1" applyBorder="1" applyAlignment="1">
      <alignment horizontal="right" vertical="center" wrapText="1"/>
    </xf>
    <xf numFmtId="165" fontId="7" fillId="0" borderId="12" xfId="1" applyNumberFormat="1" applyFont="1" applyBorder="1" applyAlignment="1">
      <alignment horizontal="right" vertical="center" wrapText="1"/>
    </xf>
    <xf numFmtId="165" fontId="7" fillId="0" borderId="2" xfId="1" applyNumberFormat="1" applyFont="1" applyBorder="1" applyAlignment="1">
      <alignment horizontal="right" vertical="center" wrapText="1"/>
    </xf>
    <xf numFmtId="0" fontId="12" fillId="5" borderId="0" xfId="0" applyFont="1" applyFill="1" applyAlignment="1">
      <alignment horizontal="right"/>
    </xf>
    <xf numFmtId="0" fontId="30" fillId="0" borderId="0" xfId="0" applyFont="1" applyAlignment="1">
      <alignment horizontal="center"/>
    </xf>
    <xf numFmtId="164" fontId="17" fillId="0" borderId="2" xfId="2" applyNumberFormat="1" applyFont="1" applyBorder="1" applyAlignment="1">
      <alignment horizontal="right" vertical="center"/>
    </xf>
    <xf numFmtId="0" fontId="0" fillId="0" borderId="2" xfId="0" applyBorder="1"/>
    <xf numFmtId="0" fontId="17" fillId="0" borderId="2" xfId="2" applyFont="1" applyBorder="1" applyAlignment="1">
      <alignment horizontal="right" vertical="center" wrapText="1"/>
    </xf>
    <xf numFmtId="3" fontId="17" fillId="0" borderId="2" xfId="2" applyNumberFormat="1" applyFont="1" applyBorder="1" applyAlignment="1">
      <alignment horizontal="right" vertical="center"/>
    </xf>
    <xf numFmtId="0" fontId="15" fillId="0" borderId="17" xfId="2" applyFont="1" applyBorder="1" applyAlignment="1">
      <alignment horizontal="center" vertical="center" wrapText="1"/>
    </xf>
    <xf numFmtId="1" fontId="19" fillId="0" borderId="17" xfId="3" applyNumberFormat="1" applyBorder="1" applyAlignment="1">
      <alignment horizontal="center"/>
    </xf>
    <xf numFmtId="0" fontId="19" fillId="0" borderId="17" xfId="3" applyBorder="1" applyAlignment="1">
      <alignment horizontal="center"/>
    </xf>
    <xf numFmtId="3" fontId="7" fillId="0" borderId="2" xfId="2" applyNumberFormat="1" applyFont="1" applyBorder="1" applyAlignment="1">
      <alignment vertical="center"/>
    </xf>
    <xf numFmtId="4" fontId="17" fillId="0" borderId="2" xfId="2" applyNumberFormat="1" applyFont="1" applyBorder="1" applyAlignment="1">
      <alignment vertical="center" wrapText="1"/>
    </xf>
    <xf numFmtId="0" fontId="17" fillId="0" borderId="12" xfId="3" applyFont="1" applyBorder="1" applyAlignment="1">
      <alignment vertical="center" wrapText="1"/>
    </xf>
    <xf numFmtId="1" fontId="17" fillId="0" borderId="3" xfId="3" applyNumberFormat="1" applyFont="1" applyBorder="1" applyAlignment="1">
      <alignment vertical="center" wrapText="1"/>
    </xf>
    <xf numFmtId="167" fontId="17" fillId="0" borderId="12" xfId="3" applyNumberFormat="1" applyFont="1" applyBorder="1" applyAlignment="1">
      <alignment vertical="center" wrapText="1"/>
    </xf>
    <xf numFmtId="164" fontId="17" fillId="0" borderId="10" xfId="2" applyNumberFormat="1" applyFont="1" applyBorder="1" applyAlignment="1">
      <alignment horizontal="right" vertical="center"/>
    </xf>
    <xf numFmtId="3" fontId="17" fillId="0" borderId="10" xfId="3" applyNumberFormat="1" applyFont="1" applyBorder="1" applyAlignment="1">
      <alignment vertical="center" wrapText="1"/>
    </xf>
    <xf numFmtId="0" fontId="0" fillId="0" borderId="10" xfId="0" applyBorder="1"/>
    <xf numFmtId="4" fontId="7" fillId="0" borderId="6" xfId="0" applyNumberFormat="1" applyFont="1" applyBorder="1" applyAlignment="1">
      <alignment horizontal="right" vertical="center"/>
    </xf>
    <xf numFmtId="1" fontId="7" fillId="0" borderId="11" xfId="0" applyNumberFormat="1"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37" fillId="0" borderId="0" xfId="0" applyFont="1"/>
    <xf numFmtId="0" fontId="0" fillId="6" borderId="0" xfId="0" applyFill="1"/>
    <xf numFmtId="0" fontId="4" fillId="7" borderId="0" xfId="0" applyFont="1" applyFill="1" applyAlignment="1">
      <alignment horizontal="center" vertical="center" wrapText="1"/>
    </xf>
    <xf numFmtId="2" fontId="3" fillId="0" borderId="0" xfId="0" applyNumberFormat="1" applyFont="1" applyAlignment="1">
      <alignment horizontal="right" vertical="center" readingOrder="2"/>
    </xf>
    <xf numFmtId="0" fontId="3" fillId="0" borderId="0" xfId="0" applyFont="1" applyAlignment="1">
      <alignment vertical="center"/>
    </xf>
    <xf numFmtId="2" fontId="3" fillId="0" borderId="0" xfId="0" applyNumberFormat="1" applyFont="1" applyAlignment="1">
      <alignment vertical="center"/>
    </xf>
    <xf numFmtId="0" fontId="29" fillId="3" borderId="0" xfId="3" applyFont="1" applyFill="1" applyAlignment="1">
      <alignment horizontal="center" vertical="center" wrapText="1"/>
    </xf>
    <xf numFmtId="0" fontId="37" fillId="0" borderId="5" xfId="0" applyFont="1" applyBorder="1"/>
    <xf numFmtId="167" fontId="1" fillId="0" borderId="0" xfId="0" applyNumberFormat="1" applyFont="1"/>
    <xf numFmtId="167" fontId="1" fillId="0" borderId="5" xfId="0" applyNumberFormat="1" applyFont="1" applyBorder="1"/>
    <xf numFmtId="0" fontId="41" fillId="0" borderId="8" xfId="0" applyFont="1" applyBorder="1" applyAlignment="1">
      <alignment vertical="center" wrapText="1"/>
    </xf>
    <xf numFmtId="0" fontId="42" fillId="0" borderId="0" xfId="0" applyFont="1"/>
    <xf numFmtId="0" fontId="0" fillId="0" borderId="5" xfId="0" applyBorder="1"/>
    <xf numFmtId="0" fontId="37" fillId="0" borderId="0" xfId="0" applyFont="1" applyAlignment="1">
      <alignment vertical="center"/>
    </xf>
    <xf numFmtId="167" fontId="1" fillId="0" borderId="0" xfId="0" applyNumberFormat="1" applyFont="1" applyAlignment="1">
      <alignment vertical="center"/>
    </xf>
    <xf numFmtId="0" fontId="43" fillId="0" borderId="0" xfId="0" applyFont="1" applyAlignment="1">
      <alignment horizontal="center" vertical="center"/>
    </xf>
    <xf numFmtId="0" fontId="1" fillId="12" borderId="0" xfId="0" applyFont="1" applyFill="1" applyAlignment="1">
      <alignment horizontal="center" vertical="center"/>
    </xf>
    <xf numFmtId="3" fontId="17" fillId="0" borderId="0" xfId="3" applyNumberFormat="1" applyFont="1" applyAlignment="1">
      <alignment horizontal="right" vertical="center" wrapText="1"/>
    </xf>
    <xf numFmtId="0" fontId="15" fillId="0" borderId="0" xfId="2" applyFont="1" applyAlignment="1">
      <alignment horizontal="right" vertical="center" wrapText="1" readingOrder="2"/>
    </xf>
    <xf numFmtId="3" fontId="17" fillId="7" borderId="0" xfId="2" applyNumberFormat="1" applyFont="1" applyFill="1" applyAlignment="1">
      <alignment vertical="center" wrapText="1"/>
    </xf>
    <xf numFmtId="167" fontId="17" fillId="7" borderId="15" xfId="3" applyNumberFormat="1" applyFont="1" applyFill="1" applyBorder="1" applyAlignment="1">
      <alignment vertical="center" wrapText="1" readingOrder="2"/>
    </xf>
    <xf numFmtId="0" fontId="4" fillId="6" borderId="0" xfId="3" applyFont="1" applyFill="1" applyAlignment="1">
      <alignment horizontal="center" vertical="center" wrapText="1"/>
    </xf>
    <xf numFmtId="0" fontId="8" fillId="7" borderId="0" xfId="3" applyFont="1" applyFill="1" applyAlignment="1">
      <alignment horizontal="right" vertical="center"/>
    </xf>
    <xf numFmtId="1" fontId="17" fillId="7" borderId="0" xfId="2" applyNumberFormat="1" applyFont="1" applyFill="1" applyAlignment="1">
      <alignment vertical="center"/>
    </xf>
    <xf numFmtId="0" fontId="31" fillId="0" borderId="0" xfId="3" applyFont="1" applyAlignment="1">
      <alignment horizontal="center" vertical="center"/>
    </xf>
    <xf numFmtId="0" fontId="29" fillId="3" borderId="0" xfId="3" applyFont="1" applyFill="1" applyAlignment="1">
      <alignment vertical="center"/>
    </xf>
    <xf numFmtId="1" fontId="17" fillId="0" borderId="0" xfId="2" applyNumberFormat="1" applyFont="1" applyAlignment="1">
      <alignment horizontal="right" vertical="center"/>
    </xf>
    <xf numFmtId="1" fontId="7" fillId="0" borderId="0" xfId="2" applyNumberFormat="1" applyFont="1" applyAlignment="1">
      <alignment horizontal="right" vertical="center"/>
    </xf>
    <xf numFmtId="0" fontId="24" fillId="0" borderId="0" xfId="3" applyFont="1" applyAlignment="1">
      <alignment horizontal="center" vertical="center"/>
    </xf>
    <xf numFmtId="0" fontId="24" fillId="0" borderId="0" xfId="2" applyFont="1" applyAlignment="1">
      <alignment horizontal="center" vertical="center"/>
    </xf>
    <xf numFmtId="164" fontId="17" fillId="7" borderId="15" xfId="3" applyNumberFormat="1" applyFont="1" applyFill="1" applyBorder="1" applyAlignment="1">
      <alignment vertical="center" wrapText="1"/>
    </xf>
    <xf numFmtId="3" fontId="17" fillId="0" borderId="0" xfId="3" applyNumberFormat="1" applyFont="1" applyAlignment="1">
      <alignment vertical="center" wrapText="1"/>
    </xf>
    <xf numFmtId="167" fontId="17" fillId="0" borderId="10" xfId="3" applyNumberFormat="1" applyFont="1" applyBorder="1" applyAlignment="1">
      <alignment vertical="center" wrapText="1"/>
    </xf>
    <xf numFmtId="4" fontId="17" fillId="0" borderId="3" xfId="2" applyNumberFormat="1" applyFont="1" applyBorder="1" applyAlignment="1">
      <alignment vertical="center" wrapText="1"/>
    </xf>
    <xf numFmtId="4" fontId="17" fillId="7" borderId="15" xfId="3" applyNumberFormat="1" applyFont="1" applyFill="1" applyBorder="1" applyAlignment="1">
      <alignment vertical="center" wrapText="1"/>
    </xf>
    <xf numFmtId="165" fontId="17" fillId="0" borderId="0" xfId="1" applyNumberFormat="1" applyFont="1" applyFill="1" applyBorder="1" applyAlignment="1">
      <alignment horizontal="right" vertical="center"/>
    </xf>
    <xf numFmtId="43" fontId="17" fillId="0" borderId="0" xfId="1" applyFont="1" applyFill="1" applyBorder="1" applyAlignment="1">
      <alignment horizontal="right" vertical="center"/>
    </xf>
    <xf numFmtId="0" fontId="12" fillId="0" borderId="8" xfId="0" applyFont="1" applyBorder="1" applyAlignment="1">
      <alignment horizontal="center" vertical="center" wrapText="1"/>
    </xf>
    <xf numFmtId="165" fontId="17" fillId="0" borderId="10" xfId="1" applyNumberFormat="1" applyFont="1" applyFill="1" applyBorder="1" applyAlignment="1">
      <alignment vertical="center" wrapText="1" readingOrder="2"/>
    </xf>
    <xf numFmtId="164" fontId="17" fillId="0" borderId="10" xfId="2" applyNumberFormat="1" applyFont="1" applyBorder="1" applyAlignment="1">
      <alignment vertical="center" wrapText="1"/>
    </xf>
    <xf numFmtId="3" fontId="17" fillId="0" borderId="10" xfId="2" applyNumberFormat="1" applyFont="1" applyBorder="1" applyAlignment="1">
      <alignment vertical="center" wrapText="1"/>
    </xf>
    <xf numFmtId="167" fontId="17" fillId="0" borderId="10" xfId="2" applyNumberFormat="1" applyFont="1" applyBorder="1" applyAlignment="1">
      <alignment vertical="center" wrapText="1"/>
    </xf>
    <xf numFmtId="3" fontId="17" fillId="0" borderId="10" xfId="3" applyNumberFormat="1" applyFont="1" applyBorder="1" applyAlignment="1">
      <alignment vertical="center" wrapText="1" readingOrder="2"/>
    </xf>
    <xf numFmtId="12" fontId="17" fillId="0" borderId="2" xfId="1" applyNumberFormat="1" applyFont="1" applyFill="1" applyBorder="1" applyAlignment="1">
      <alignment vertical="center" wrapText="1"/>
    </xf>
    <xf numFmtId="0" fontId="15" fillId="0" borderId="11" xfId="2" applyFont="1" applyBorder="1" applyAlignment="1">
      <alignment vertical="center" wrapText="1" readingOrder="2"/>
    </xf>
    <xf numFmtId="165" fontId="17" fillId="0" borderId="11" xfId="1" applyNumberFormat="1" applyFont="1" applyFill="1" applyBorder="1" applyAlignment="1">
      <alignment vertical="center" wrapText="1" readingOrder="2"/>
    </xf>
    <xf numFmtId="164" fontId="17" fillId="0" borderId="11" xfId="2" applyNumberFormat="1" applyFont="1" applyBorder="1" applyAlignment="1">
      <alignment vertical="center" wrapText="1"/>
    </xf>
    <xf numFmtId="3" fontId="17" fillId="0" borderId="11" xfId="2" applyNumberFormat="1" applyFont="1" applyBorder="1" applyAlignment="1">
      <alignment vertical="center" wrapText="1"/>
    </xf>
    <xf numFmtId="3" fontId="17" fillId="0" borderId="11" xfId="3" applyNumberFormat="1" applyFont="1" applyBorder="1" applyAlignment="1">
      <alignment vertical="center" wrapText="1" readingOrder="2"/>
    </xf>
    <xf numFmtId="2" fontId="7" fillId="0" borderId="3" xfId="0" applyNumberFormat="1" applyFont="1" applyBorder="1" applyAlignment="1">
      <alignment horizontal="right" vertical="center"/>
    </xf>
    <xf numFmtId="2" fontId="7" fillId="0" borderId="12" xfId="0" applyNumberFormat="1" applyFont="1" applyBorder="1" applyAlignment="1">
      <alignment horizontal="right" vertical="center"/>
    </xf>
    <xf numFmtId="2" fontId="7" fillId="0" borderId="8" xfId="0" applyNumberFormat="1" applyFont="1" applyBorder="1" applyAlignment="1">
      <alignment horizontal="right" vertical="center"/>
    </xf>
    <xf numFmtId="2" fontId="7" fillId="0" borderId="5" xfId="0" applyNumberFormat="1" applyFont="1" applyBorder="1" applyAlignment="1">
      <alignment horizontal="right" vertical="center"/>
    </xf>
    <xf numFmtId="165" fontId="7" fillId="0" borderId="5" xfId="1"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0" fontId="11" fillId="0" borderId="10" xfId="0" applyFont="1" applyBorder="1" applyAlignment="1">
      <alignment horizontal="right" vertical="center"/>
    </xf>
    <xf numFmtId="0" fontId="11" fillId="0" borderId="2" xfId="0" applyFont="1" applyBorder="1" applyAlignment="1">
      <alignment horizontal="right" vertical="center"/>
    </xf>
    <xf numFmtId="0" fontId="11" fillId="0" borderId="13" xfId="0" applyFont="1" applyBorder="1" applyAlignment="1">
      <alignment horizontal="right" vertical="center"/>
    </xf>
    <xf numFmtId="43" fontId="11" fillId="0" borderId="3" xfId="1" applyFont="1" applyBorder="1" applyAlignment="1">
      <alignment horizontal="right" vertical="center"/>
    </xf>
    <xf numFmtId="1" fontId="11" fillId="0" borderId="13" xfId="0" applyNumberFormat="1" applyFont="1" applyBorder="1" applyAlignment="1">
      <alignment vertical="center"/>
    </xf>
    <xf numFmtId="1" fontId="11" fillId="0" borderId="11" xfId="0" applyNumberFormat="1" applyFont="1" applyBorder="1" applyAlignment="1">
      <alignment vertical="center"/>
    </xf>
    <xf numFmtId="0" fontId="4" fillId="0" borderId="13" xfId="0" applyFont="1" applyBorder="1" applyAlignment="1">
      <alignment vertical="center" wrapText="1"/>
    </xf>
    <xf numFmtId="2" fontId="11" fillId="0" borderId="12" xfId="0" applyNumberFormat="1" applyFont="1" applyBorder="1" applyAlignment="1">
      <alignment horizontal="right" vertical="center" readingOrder="2"/>
    </xf>
    <xf numFmtId="0" fontId="40" fillId="0" borderId="0" xfId="0" applyFont="1" applyAlignment="1">
      <alignment horizontal="right" vertical="center" wrapText="1" readingOrder="2"/>
    </xf>
    <xf numFmtId="2" fontId="44" fillId="0" borderId="0" xfId="0" applyNumberFormat="1" applyFont="1" applyAlignment="1">
      <alignment horizontal="left" vertical="center" wrapText="1" readingOrder="1"/>
    </xf>
    <xf numFmtId="43" fontId="44" fillId="0" borderId="0" xfId="1" applyFont="1" applyBorder="1" applyAlignment="1">
      <alignment horizontal="left" vertical="center" wrapText="1" readingOrder="1"/>
    </xf>
    <xf numFmtId="0" fontId="11" fillId="0" borderId="2" xfId="0" applyFont="1" applyBorder="1" applyAlignment="1">
      <alignment horizontal="left" vertical="center" wrapText="1" readingOrder="2"/>
    </xf>
    <xf numFmtId="0" fontId="10" fillId="0" borderId="3" xfId="0" applyFont="1" applyBorder="1" applyAlignment="1">
      <alignment horizontal="right" vertical="center" wrapText="1"/>
    </xf>
    <xf numFmtId="0" fontId="10" fillId="0" borderId="2" xfId="0" applyFont="1" applyBorder="1" applyAlignment="1">
      <alignment horizontal="right" vertical="center" wrapText="1"/>
    </xf>
    <xf numFmtId="0" fontId="10" fillId="0" borderId="11" xfId="0" applyFont="1" applyBorder="1" applyAlignment="1">
      <alignment horizontal="right" vertical="center" wrapText="1"/>
    </xf>
    <xf numFmtId="0" fontId="18" fillId="0" borderId="0" xfId="0" applyFont="1" applyAlignment="1">
      <alignment horizontal="right" vertical="center" wrapText="1"/>
    </xf>
    <xf numFmtId="0" fontId="4" fillId="0" borderId="8" xfId="0" applyFont="1" applyBorder="1" applyAlignment="1">
      <alignment horizontal="center" vertical="center" wrapText="1"/>
    </xf>
    <xf numFmtId="0" fontId="10" fillId="0" borderId="10" xfId="0" applyFont="1" applyBorder="1" applyAlignment="1">
      <alignment horizontal="right" vertical="center" wrapText="1"/>
    </xf>
    <xf numFmtId="167" fontId="37" fillId="0" borderId="0" xfId="0" applyNumberFormat="1" applyFont="1" applyAlignment="1">
      <alignment horizontal="center" vertical="center"/>
    </xf>
    <xf numFmtId="167" fontId="37" fillId="0" borderId="0" xfId="0" applyNumberFormat="1" applyFont="1"/>
    <xf numFmtId="0" fontId="45" fillId="0" borderId="0" xfId="0" applyFont="1"/>
    <xf numFmtId="0" fontId="37" fillId="0" borderId="0" xfId="0" applyFont="1" applyAlignment="1">
      <alignment horizontal="right" wrapText="1"/>
    </xf>
    <xf numFmtId="0" fontId="6" fillId="0" borderId="5" xfId="0" applyFont="1" applyBorder="1" applyAlignment="1">
      <alignment horizontal="center" vertical="center"/>
    </xf>
    <xf numFmtId="0" fontId="23" fillId="0" borderId="5" xfId="0" applyFont="1" applyBorder="1" applyAlignment="1">
      <alignment horizontal="center" vertical="center"/>
    </xf>
    <xf numFmtId="0" fontId="7" fillId="11" borderId="10" xfId="0" applyFont="1" applyFill="1" applyBorder="1" applyAlignment="1">
      <alignment horizontal="right" vertical="center"/>
    </xf>
    <xf numFmtId="2" fontId="7" fillId="11" borderId="10" xfId="0" applyNumberFormat="1" applyFont="1" applyFill="1" applyBorder="1" applyAlignment="1">
      <alignment horizontal="right" vertical="center"/>
    </xf>
    <xf numFmtId="2" fontId="7" fillId="11" borderId="2" xfId="0" applyNumberFormat="1" applyFont="1" applyFill="1" applyBorder="1" applyAlignment="1">
      <alignment horizontal="right" vertical="center"/>
    </xf>
    <xf numFmtId="0" fontId="7" fillId="11" borderId="3" xfId="0" applyFont="1" applyFill="1" applyBorder="1" applyAlignment="1">
      <alignment horizontal="right" vertical="center"/>
    </xf>
    <xf numFmtId="2" fontId="7" fillId="11" borderId="3" xfId="0" applyNumberFormat="1" applyFont="1" applyFill="1" applyBorder="1" applyAlignment="1">
      <alignment horizontal="right" vertical="center"/>
    </xf>
    <xf numFmtId="0" fontId="11" fillId="0" borderId="10" xfId="0" applyFont="1" applyBorder="1" applyAlignment="1">
      <alignment horizontal="left" vertical="center" wrapText="1" readingOrder="2"/>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3" fontId="23" fillId="0" borderId="5" xfId="0" applyNumberFormat="1" applyFont="1" applyBorder="1" applyAlignment="1">
      <alignment horizontal="center" vertical="center"/>
    </xf>
    <xf numFmtId="0" fontId="26" fillId="0" borderId="0" xfId="0" applyFont="1" applyAlignment="1">
      <alignment wrapText="1"/>
    </xf>
    <xf numFmtId="0" fontId="2" fillId="0" borderId="0" xfId="0" applyFont="1" applyAlignment="1">
      <alignment horizontal="center" vertical="center" wrapText="1"/>
    </xf>
    <xf numFmtId="2" fontId="44" fillId="0" borderId="0" xfId="1" applyNumberFormat="1" applyFont="1" applyFill="1" applyBorder="1" applyAlignment="1">
      <alignment vertical="center"/>
    </xf>
    <xf numFmtId="166" fontId="44" fillId="0" borderId="0" xfId="1" applyNumberFormat="1" applyFont="1" applyBorder="1" applyAlignment="1">
      <alignment horizontal="center" vertical="center"/>
    </xf>
    <xf numFmtId="166" fontId="44" fillId="0" borderId="0" xfId="1" applyNumberFormat="1" applyFont="1" applyFill="1" applyBorder="1" applyAlignment="1">
      <alignment horizontal="center" vertical="center"/>
    </xf>
    <xf numFmtId="164" fontId="11" fillId="0" borderId="0" xfId="0" applyNumberFormat="1" applyFont="1" applyAlignment="1">
      <alignment horizontal="center" vertical="center" wrapText="1" readingOrder="2"/>
    </xf>
    <xf numFmtId="166" fontId="11" fillId="0" borderId="0" xfId="1" applyNumberFormat="1" applyFont="1" applyBorder="1" applyAlignment="1">
      <alignment vertical="center"/>
    </xf>
    <xf numFmtId="166" fontId="44" fillId="0" borderId="0" xfId="1" applyNumberFormat="1" applyFont="1" applyBorder="1" applyAlignment="1">
      <alignment vertical="center"/>
    </xf>
    <xf numFmtId="0" fontId="47" fillId="7" borderId="0" xfId="0" applyFont="1" applyFill="1" applyAlignment="1">
      <alignment horizontal="right" vertical="center" wrapText="1"/>
    </xf>
    <xf numFmtId="0" fontId="26" fillId="7" borderId="0" xfId="0" applyFont="1" applyFill="1" applyAlignment="1">
      <alignment horizontal="right" vertical="center" wrapText="1"/>
    </xf>
    <xf numFmtId="0" fontId="47" fillId="7" borderId="5" xfId="0" applyFont="1" applyFill="1" applyBorder="1" applyAlignment="1">
      <alignment horizontal="right" vertical="center" wrapText="1"/>
    </xf>
    <xf numFmtId="0" fontId="26" fillId="7" borderId="7" xfId="0" applyFont="1" applyFill="1" applyBorder="1" applyAlignment="1">
      <alignment horizontal="right" vertical="center" wrapText="1"/>
    </xf>
    <xf numFmtId="0" fontId="1" fillId="0" borderId="0" xfId="0" applyFont="1" applyAlignment="1">
      <alignment wrapText="1"/>
    </xf>
    <xf numFmtId="164" fontId="11" fillId="0" borderId="0" xfId="0" applyNumberFormat="1" applyFont="1" applyAlignment="1">
      <alignment vertical="center" wrapText="1" readingOrder="2"/>
    </xf>
    <xf numFmtId="0" fontId="49" fillId="7" borderId="0" xfId="0" applyFont="1" applyFill="1" applyAlignment="1">
      <alignment horizontal="right" vertical="center" wrapText="1"/>
    </xf>
    <xf numFmtId="0" fontId="48" fillId="7" borderId="0" xfId="0" applyFont="1" applyFill="1" applyAlignment="1">
      <alignment horizontal="right" vertical="center" wrapText="1"/>
    </xf>
    <xf numFmtId="0" fontId="49" fillId="7" borderId="5" xfId="0" applyFont="1" applyFill="1" applyBorder="1" applyAlignment="1">
      <alignment horizontal="right" vertical="center" wrapText="1"/>
    </xf>
    <xf numFmtId="0" fontId="48" fillId="7" borderId="8" xfId="0" applyFont="1" applyFill="1" applyBorder="1" applyAlignment="1">
      <alignment horizontal="right" vertical="center" wrapText="1"/>
    </xf>
    <xf numFmtId="0" fontId="48" fillId="7" borderId="7" xfId="0" applyFont="1" applyFill="1" applyBorder="1" applyAlignment="1">
      <alignment horizontal="right" vertical="center" wrapText="1"/>
    </xf>
    <xf numFmtId="0" fontId="8" fillId="0" borderId="0" xfId="0" applyFont="1" applyAlignment="1">
      <alignment vertical="top" wrapText="1"/>
    </xf>
    <xf numFmtId="0" fontId="8" fillId="0" borderId="7" xfId="0" applyFont="1" applyBorder="1" applyAlignment="1">
      <alignment vertical="top" wrapText="1"/>
    </xf>
    <xf numFmtId="0" fontId="10" fillId="0" borderId="10" xfId="0" applyFont="1" applyBorder="1" applyAlignment="1">
      <alignment vertical="center" wrapText="1" readingOrder="1"/>
    </xf>
    <xf numFmtId="0" fontId="10" fillId="0" borderId="2" xfId="0" applyFont="1" applyBorder="1" applyAlignment="1">
      <alignment vertical="center" wrapText="1" readingOrder="1"/>
    </xf>
    <xf numFmtId="164" fontId="11" fillId="0" borderId="2" xfId="0" applyNumberFormat="1" applyFont="1" applyBorder="1" applyAlignment="1">
      <alignment vertical="center" wrapText="1" readingOrder="1"/>
    </xf>
    <xf numFmtId="0" fontId="10" fillId="0" borderId="12" xfId="0" applyFont="1" applyBorder="1" applyAlignment="1">
      <alignment horizontal="right" vertical="center" wrapText="1" readingOrder="1"/>
    </xf>
    <xf numFmtId="0" fontId="10" fillId="0" borderId="2" xfId="0" applyFont="1" applyBorder="1" applyAlignment="1">
      <alignment horizontal="right" vertical="center" wrapText="1" readingOrder="1"/>
    </xf>
    <xf numFmtId="0" fontId="10" fillId="0" borderId="10" xfId="0" applyFont="1" applyBorder="1" applyAlignment="1">
      <alignment horizontal="right" vertical="center" wrapText="1" readingOrder="1"/>
    </xf>
    <xf numFmtId="0" fontId="10" fillId="0" borderId="13" xfId="0" applyFont="1" applyBorder="1" applyAlignment="1">
      <alignment horizontal="right" vertical="center" wrapText="1" readingOrder="1"/>
    </xf>
    <xf numFmtId="0" fontId="10" fillId="0" borderId="3" xfId="0" applyFont="1" applyBorder="1" applyAlignment="1">
      <alignment horizontal="right" vertical="center" wrapText="1" readingOrder="1"/>
    </xf>
    <xf numFmtId="0" fontId="1" fillId="0" borderId="0" xfId="0" applyFont="1"/>
    <xf numFmtId="0" fontId="10" fillId="0" borderId="11" xfId="0" applyFont="1" applyBorder="1" applyAlignment="1">
      <alignment horizontal="right" vertical="center" wrapText="1" readingOrder="1"/>
    </xf>
    <xf numFmtId="0" fontId="15" fillId="0" borderId="5" xfId="0" applyFont="1" applyBorder="1" applyAlignment="1">
      <alignment vertical="center" wrapText="1"/>
    </xf>
    <xf numFmtId="0" fontId="15" fillId="0" borderId="5" xfId="0" applyFont="1" applyBorder="1" applyAlignment="1">
      <alignment horizontal="right" vertical="center" wrapText="1"/>
    </xf>
    <xf numFmtId="0" fontId="19" fillId="0" borderId="5" xfId="3" applyBorder="1"/>
    <xf numFmtId="0" fontId="11" fillId="0" borderId="5" xfId="0" applyFont="1" applyBorder="1" applyAlignment="1">
      <alignment horizontal="center" vertical="center"/>
    </xf>
    <xf numFmtId="0" fontId="15" fillId="0" borderId="5" xfId="0" applyFont="1" applyBorder="1" applyAlignment="1">
      <alignment vertical="center" wrapText="1" readingOrder="2"/>
    </xf>
    <xf numFmtId="3" fontId="17" fillId="0" borderId="5" xfId="3" applyNumberFormat="1" applyFont="1" applyBorder="1" applyAlignment="1">
      <alignment horizontal="center" vertical="center" wrapText="1"/>
    </xf>
    <xf numFmtId="0" fontId="24" fillId="0" borderId="5" xfId="2" applyFont="1" applyBorder="1" applyAlignment="1">
      <alignment horizontal="center" vertical="center" readingOrder="2"/>
    </xf>
    <xf numFmtId="0" fontId="36" fillId="0" borderId="5" xfId="2" applyFont="1" applyBorder="1" applyAlignment="1">
      <alignment horizontal="center" vertical="center" readingOrder="2"/>
    </xf>
    <xf numFmtId="0" fontId="17" fillId="0" borderId="5" xfId="2" applyFont="1" applyBorder="1" applyAlignment="1">
      <alignment horizontal="center" vertical="center" readingOrder="2"/>
    </xf>
    <xf numFmtId="0" fontId="21" fillId="0" borderId="5" xfId="2" applyFont="1" applyBorder="1"/>
    <xf numFmtId="0" fontId="2" fillId="0" borderId="0" xfId="0" applyFont="1" applyAlignment="1">
      <alignment horizontal="right" vertical="center" wrapText="1"/>
    </xf>
    <xf numFmtId="0" fontId="9" fillId="0" borderId="0" xfId="0" applyFont="1" applyAlignment="1">
      <alignment vertical="center"/>
    </xf>
    <xf numFmtId="0" fontId="0" fillId="0" borderId="9" xfId="0" applyBorder="1"/>
    <xf numFmtId="0" fontId="2" fillId="0" borderId="0" xfId="0" applyFont="1" applyAlignment="1">
      <alignment vertical="center" wrapText="1"/>
    </xf>
    <xf numFmtId="0" fontId="49" fillId="0" borderId="10" xfId="1" applyNumberFormat="1" applyFont="1" applyBorder="1" applyAlignment="1">
      <alignment horizontal="right" vertical="center" readingOrder="2"/>
    </xf>
    <xf numFmtId="0" fontId="49" fillId="0" borderId="2" xfId="1" applyNumberFormat="1" applyFont="1" applyBorder="1" applyAlignment="1">
      <alignment horizontal="right" vertical="center" readingOrder="2"/>
    </xf>
    <xf numFmtId="0" fontId="49" fillId="0" borderId="3" xfId="1" applyNumberFormat="1" applyFont="1" applyBorder="1" applyAlignment="1">
      <alignment horizontal="right" vertical="center" readingOrder="2"/>
    </xf>
    <xf numFmtId="0" fontId="49" fillId="0" borderId="13" xfId="1" applyNumberFormat="1" applyFont="1" applyBorder="1" applyAlignment="1">
      <alignment horizontal="right" vertical="center" readingOrder="2"/>
    </xf>
    <xf numFmtId="0" fontId="49" fillId="0" borderId="12" xfId="1" applyNumberFormat="1" applyFont="1" applyBorder="1" applyAlignment="1">
      <alignment horizontal="right" vertical="center" readingOrder="2"/>
    </xf>
    <xf numFmtId="1" fontId="50" fillId="0" borderId="5" xfId="1" applyNumberFormat="1" applyFont="1" applyFill="1" applyBorder="1" applyAlignment="1">
      <alignment horizontal="center" vertical="center"/>
    </xf>
    <xf numFmtId="37" fontId="50" fillId="0" borderId="5" xfId="1" applyNumberFormat="1" applyFont="1" applyFill="1" applyBorder="1" applyAlignment="1">
      <alignment horizontal="center" vertical="center"/>
    </xf>
    <xf numFmtId="0" fontId="23" fillId="0" borderId="5" xfId="0" applyFont="1" applyBorder="1" applyAlignment="1">
      <alignment vertical="center"/>
    </xf>
    <xf numFmtId="169" fontId="7" fillId="0" borderId="2" xfId="0" applyNumberFormat="1" applyFont="1" applyBorder="1" applyAlignment="1">
      <alignment vertical="center" wrapText="1" readingOrder="2"/>
    </xf>
    <xf numFmtId="4" fontId="7" fillId="0" borderId="2" xfId="0" applyNumberFormat="1" applyFont="1" applyBorder="1" applyAlignment="1">
      <alignment vertical="center" wrapText="1" readingOrder="2"/>
    </xf>
    <xf numFmtId="167" fontId="7" fillId="0" borderId="2" xfId="0" applyNumberFormat="1" applyFont="1" applyBorder="1" applyAlignment="1">
      <alignment vertical="center" wrapText="1" readingOrder="2"/>
    </xf>
    <xf numFmtId="3" fontId="7" fillId="0" borderId="2" xfId="0" applyNumberFormat="1" applyFont="1" applyBorder="1" applyAlignment="1">
      <alignment vertical="center" wrapText="1" readingOrder="2"/>
    </xf>
    <xf numFmtId="3" fontId="7" fillId="0" borderId="2" xfId="0" applyNumberFormat="1" applyFont="1" applyBorder="1" applyAlignment="1">
      <alignment horizontal="right" vertical="center" wrapText="1" readingOrder="2"/>
    </xf>
    <xf numFmtId="4" fontId="7" fillId="0" borderId="2" xfId="0" applyNumberFormat="1" applyFont="1" applyBorder="1" applyAlignment="1">
      <alignment vertical="center" wrapText="1" readingOrder="1"/>
    </xf>
    <xf numFmtId="4" fontId="7" fillId="0" borderId="11" xfId="0" applyNumberFormat="1" applyFont="1" applyBorder="1" applyAlignment="1">
      <alignment vertical="center" wrapText="1" readingOrder="2"/>
    </xf>
    <xf numFmtId="3" fontId="7" fillId="0" borderId="11" xfId="0" applyNumberFormat="1" applyFont="1" applyBorder="1" applyAlignment="1">
      <alignment horizontal="right" vertical="center" wrapText="1" readingOrder="1"/>
    </xf>
    <xf numFmtId="0" fontId="19" fillId="12" borderId="0" xfId="2" applyFill="1"/>
    <xf numFmtId="164" fontId="19" fillId="12" borderId="0" xfId="2" applyNumberFormat="1" applyFill="1"/>
    <xf numFmtId="0" fontId="4" fillId="0" borderId="2" xfId="2" applyFont="1" applyBorder="1" applyAlignment="1">
      <alignment horizontal="right" vertical="center" wrapText="1"/>
    </xf>
    <xf numFmtId="3" fontId="7" fillId="0" borderId="2" xfId="3" applyNumberFormat="1" applyFont="1" applyBorder="1" applyAlignment="1">
      <alignment vertical="center" wrapText="1"/>
    </xf>
    <xf numFmtId="164" fontId="17" fillId="0" borderId="2" xfId="3" applyNumberFormat="1" applyFont="1" applyBorder="1" applyAlignment="1">
      <alignment vertical="center" wrapText="1"/>
    </xf>
    <xf numFmtId="3" fontId="7" fillId="0" borderId="2" xfId="2" applyNumberFormat="1" applyFont="1" applyBorder="1" applyAlignment="1">
      <alignment vertical="center" wrapText="1"/>
    </xf>
    <xf numFmtId="43" fontId="7" fillId="0" borderId="2" xfId="1" applyFont="1" applyBorder="1" applyAlignment="1">
      <alignment horizontal="left" vertical="center" wrapText="1"/>
    </xf>
    <xf numFmtId="164" fontId="11" fillId="0" borderId="12" xfId="0" applyNumberFormat="1" applyFont="1" applyBorder="1" applyAlignment="1">
      <alignment horizontal="right" vertical="center" readingOrder="2"/>
    </xf>
    <xf numFmtId="164" fontId="11" fillId="0" borderId="10" xfId="0" applyNumberFormat="1" applyFont="1" applyBorder="1" applyAlignment="1">
      <alignment vertical="center"/>
    </xf>
    <xf numFmtId="164" fontId="11" fillId="0" borderId="11" xfId="0" applyNumberFormat="1" applyFont="1" applyBorder="1" applyAlignment="1">
      <alignment vertical="center"/>
    </xf>
    <xf numFmtId="164" fontId="0" fillId="0" borderId="0" xfId="0" applyNumberFormat="1"/>
    <xf numFmtId="164" fontId="11" fillId="0" borderId="2" xfId="0" applyNumberFormat="1" applyFont="1" applyBorder="1" applyAlignment="1">
      <alignment horizontal="left" vertical="center" wrapText="1"/>
    </xf>
    <xf numFmtId="167" fontId="17" fillId="7" borderId="6" xfId="3" applyNumberFormat="1" applyFont="1" applyFill="1" applyBorder="1" applyAlignment="1">
      <alignment vertical="center" wrapText="1"/>
    </xf>
    <xf numFmtId="2" fontId="7" fillId="7" borderId="15" xfId="1" applyNumberFormat="1" applyFont="1" applyFill="1" applyBorder="1" applyAlignment="1">
      <alignment vertical="center" wrapText="1"/>
    </xf>
    <xf numFmtId="164" fontId="0" fillId="0" borderId="0" xfId="0" applyNumberFormat="1" applyAlignment="1">
      <alignment horizontal="center" vertical="center"/>
    </xf>
    <xf numFmtId="2" fontId="11" fillId="0" borderId="10" xfId="0" applyNumberFormat="1" applyFont="1" applyBorder="1" applyAlignment="1">
      <alignment horizontal="right" vertical="center"/>
    </xf>
    <xf numFmtId="2" fontId="11" fillId="0" borderId="2" xfId="0" applyNumberFormat="1" applyFont="1" applyBorder="1" applyAlignment="1">
      <alignment horizontal="right" vertical="center"/>
    </xf>
    <xf numFmtId="0" fontId="7" fillId="0" borderId="2" xfId="2" applyFont="1" applyBorder="1" applyAlignment="1">
      <alignment horizontal="right" vertical="center" wrapText="1"/>
    </xf>
    <xf numFmtId="164" fontId="7" fillId="0" borderId="2" xfId="2" applyNumberFormat="1" applyFont="1" applyBorder="1" applyAlignment="1">
      <alignment vertical="center" wrapText="1"/>
    </xf>
    <xf numFmtId="1" fontId="19" fillId="12" borderId="0" xfId="2" applyNumberFormat="1" applyFill="1"/>
    <xf numFmtId="0" fontId="8" fillId="0" borderId="0" xfId="0" applyFont="1" applyAlignment="1">
      <alignment vertical="center" wrapText="1" readingOrder="2"/>
    </xf>
    <xf numFmtId="0" fontId="35" fillId="0" borderId="5" xfId="0" applyFont="1" applyBorder="1" applyAlignment="1">
      <alignment vertical="center" wrapText="1"/>
    </xf>
    <xf numFmtId="0" fontId="15" fillId="0" borderId="10" xfId="2" applyFont="1" applyBorder="1" applyAlignment="1">
      <alignment horizontal="right" vertical="center" wrapText="1"/>
    </xf>
    <xf numFmtId="164" fontId="17" fillId="0" borderId="10" xfId="3" applyNumberFormat="1" applyFont="1" applyBorder="1" applyAlignment="1">
      <alignment vertical="center" wrapText="1"/>
    </xf>
    <xf numFmtId="0" fontId="17" fillId="0" borderId="10" xfId="3" applyFont="1" applyBorder="1" applyAlignment="1">
      <alignment vertical="center" wrapText="1"/>
    </xf>
    <xf numFmtId="1" fontId="17" fillId="0" borderId="10" xfId="3" applyNumberFormat="1" applyFont="1" applyBorder="1" applyAlignment="1">
      <alignment vertical="center" wrapText="1"/>
    </xf>
    <xf numFmtId="0" fontId="37" fillId="0" borderId="0" xfId="0" applyFont="1" applyAlignment="1">
      <alignment horizontal="right" vertical="center" wrapText="1"/>
    </xf>
    <xf numFmtId="166" fontId="7" fillId="0" borderId="10" xfId="1" applyNumberFormat="1" applyFont="1" applyFill="1" applyBorder="1" applyAlignment="1">
      <alignment horizontal="left" vertical="center" wrapText="1"/>
    </xf>
    <xf numFmtId="164" fontId="11" fillId="0" borderId="10" xfId="0" applyNumberFormat="1" applyFont="1" applyBorder="1" applyAlignment="1">
      <alignment horizontal="left" vertical="center" wrapText="1" readingOrder="2"/>
    </xf>
    <xf numFmtId="164" fontId="11" fillId="0" borderId="2" xfId="0" applyNumberFormat="1" applyFont="1" applyBorder="1" applyAlignment="1">
      <alignment horizontal="left" vertical="center" wrapText="1" readingOrder="2"/>
    </xf>
    <xf numFmtId="164" fontId="11" fillId="0" borderId="3" xfId="0" applyNumberFormat="1" applyFont="1" applyBorder="1" applyAlignment="1">
      <alignment horizontal="left" vertical="center" wrapText="1"/>
    </xf>
    <xf numFmtId="164" fontId="11" fillId="0" borderId="11" xfId="0" applyNumberFormat="1" applyFont="1" applyBorder="1" applyAlignment="1">
      <alignment horizontal="left" vertical="center" wrapText="1" readingOrder="2"/>
    </xf>
    <xf numFmtId="0" fontId="4" fillId="0" borderId="8" xfId="0" applyFont="1" applyBorder="1" applyAlignment="1">
      <alignment horizontal="center" vertical="center" wrapText="1" readingOrder="2"/>
    </xf>
    <xf numFmtId="2" fontId="7" fillId="7" borderId="6" xfId="0" applyNumberFormat="1" applyFont="1" applyFill="1" applyBorder="1" applyAlignment="1">
      <alignment horizontal="right" vertical="center"/>
    </xf>
    <xf numFmtId="1" fontId="11" fillId="0" borderId="10" xfId="0" applyNumberFormat="1" applyFont="1" applyBorder="1" applyAlignment="1">
      <alignment vertical="center"/>
    </xf>
    <xf numFmtId="0" fontId="11" fillId="0" borderId="13" xfId="0" applyFont="1" applyBorder="1" applyAlignment="1">
      <alignment horizontal="right" vertical="center" readingOrder="2"/>
    </xf>
    <xf numFmtId="0" fontId="11" fillId="0" borderId="11" xfId="0" applyFont="1" applyBorder="1" applyAlignment="1">
      <alignment horizontal="right" vertical="center" readingOrder="2"/>
    </xf>
    <xf numFmtId="1" fontId="11" fillId="0" borderId="10" xfId="0" applyNumberFormat="1" applyFont="1" applyBorder="1" applyAlignment="1">
      <alignment horizontal="right" vertical="center" readingOrder="2"/>
    </xf>
    <xf numFmtId="1" fontId="11" fillId="0" borderId="7" xfId="0" applyNumberFormat="1" applyFont="1" applyBorder="1" applyAlignment="1">
      <alignment horizontal="right" vertical="center" readingOrder="2"/>
    </xf>
    <xf numFmtId="0" fontId="0" fillId="0" borderId="0" xfId="0" applyAlignment="1">
      <alignment horizontal="left"/>
    </xf>
    <xf numFmtId="0" fontId="11" fillId="0" borderId="9" xfId="1" applyNumberFormat="1" applyFont="1" applyFill="1" applyBorder="1" applyAlignment="1">
      <alignment horizontal="right" vertical="center" wrapText="1"/>
    </xf>
    <xf numFmtId="0" fontId="8" fillId="0" borderId="7" xfId="0" applyFont="1" applyBorder="1" applyAlignment="1">
      <alignment horizontal="right" vertical="top" wrapText="1"/>
    </xf>
    <xf numFmtId="0" fontId="0" fillId="0" borderId="7" xfId="0" applyBorder="1"/>
    <xf numFmtId="2" fontId="11" fillId="0" borderId="0" xfId="0" applyNumberFormat="1" applyFont="1" applyAlignment="1">
      <alignment vertical="center" wrapText="1" readingOrder="2"/>
    </xf>
    <xf numFmtId="0" fontId="8" fillId="0" borderId="7" xfId="0" applyFont="1" applyBorder="1" applyAlignment="1">
      <alignment vertical="center" wrapText="1"/>
    </xf>
    <xf numFmtId="0" fontId="9" fillId="0" borderId="9" xfId="0" applyFont="1" applyBorder="1" applyAlignment="1">
      <alignment vertical="center" readingOrder="2"/>
    </xf>
    <xf numFmtId="0" fontId="9" fillId="0" borderId="9" xfId="0" applyFont="1" applyBorder="1" applyAlignment="1">
      <alignment horizontal="center" vertical="center"/>
    </xf>
    <xf numFmtId="0" fontId="3" fillId="0" borderId="3" xfId="0" applyFont="1" applyBorder="1" applyAlignment="1">
      <alignment horizontal="right" vertical="center" readingOrder="2"/>
    </xf>
    <xf numFmtId="1" fontId="11" fillId="0" borderId="7" xfId="0" applyNumberFormat="1" applyFont="1" applyBorder="1" applyAlignment="1">
      <alignment vertical="center"/>
    </xf>
    <xf numFmtId="2" fontId="11" fillId="0" borderId="7" xfId="0" applyNumberFormat="1" applyFont="1" applyBorder="1" applyAlignment="1">
      <alignment vertical="center"/>
    </xf>
    <xf numFmtId="0" fontId="11" fillId="0" borderId="3" xfId="0" applyFont="1" applyBorder="1" applyAlignment="1">
      <alignment horizontal="right" vertical="center" readingOrder="2"/>
    </xf>
    <xf numFmtId="1" fontId="11" fillId="0" borderId="3" xfId="0" applyNumberFormat="1" applyFont="1" applyBorder="1" applyAlignment="1">
      <alignment vertical="center"/>
    </xf>
    <xf numFmtId="2" fontId="11" fillId="0" borderId="3" xfId="0" applyNumberFormat="1" applyFont="1" applyBorder="1" applyAlignment="1">
      <alignment vertical="center"/>
    </xf>
    <xf numFmtId="164" fontId="7" fillId="0" borderId="2" xfId="0" applyNumberFormat="1" applyFont="1" applyBorder="1" applyAlignment="1">
      <alignment vertical="center" wrapText="1" readingOrder="2"/>
    </xf>
    <xf numFmtId="0" fontId="37" fillId="0" borderId="0" xfId="0" applyFont="1" applyAlignment="1">
      <alignment horizontal="right" vertical="center" readingOrder="2"/>
    </xf>
    <xf numFmtId="166" fontId="7" fillId="0" borderId="11" xfId="1" applyNumberFormat="1" applyFont="1" applyFill="1" applyBorder="1" applyAlignment="1">
      <alignment horizontal="left" vertical="center" wrapText="1"/>
    </xf>
    <xf numFmtId="0" fontId="7" fillId="0" borderId="0" xfId="0" applyFont="1" applyAlignment="1">
      <alignment horizontal="left" vertical="center" wrapText="1" readingOrder="2"/>
    </xf>
    <xf numFmtId="164" fontId="7" fillId="0" borderId="2" xfId="1" applyNumberFormat="1" applyFont="1" applyFill="1" applyBorder="1" applyAlignment="1">
      <alignment horizontal="left" vertical="center" wrapText="1"/>
    </xf>
    <xf numFmtId="164" fontId="7" fillId="0" borderId="11" xfId="0" applyNumberFormat="1" applyFont="1" applyBorder="1" applyAlignment="1">
      <alignment horizontal="left" vertical="center" wrapText="1"/>
    </xf>
    <xf numFmtId="164" fontId="7" fillId="0" borderId="3" xfId="1" applyNumberFormat="1" applyFont="1" applyFill="1" applyBorder="1" applyAlignment="1">
      <alignment horizontal="left" vertical="center" wrapText="1"/>
    </xf>
    <xf numFmtId="164" fontId="7" fillId="0" borderId="12" xfId="0" applyNumberFormat="1" applyFont="1" applyBorder="1" applyAlignment="1">
      <alignment horizontal="left" vertical="center" wrapText="1"/>
    </xf>
    <xf numFmtId="164" fontId="7" fillId="0" borderId="11" xfId="1" applyNumberFormat="1" applyFont="1" applyFill="1" applyBorder="1" applyAlignment="1">
      <alignment horizontal="left" vertical="center" wrapText="1"/>
    </xf>
    <xf numFmtId="164" fontId="7" fillId="0" borderId="12" xfId="1" applyNumberFormat="1" applyFont="1" applyFill="1" applyBorder="1" applyAlignment="1">
      <alignment horizontal="left" vertical="center" wrapText="1"/>
    </xf>
    <xf numFmtId="3" fontId="17" fillId="0" borderId="2" xfId="1" applyNumberFormat="1" applyFont="1" applyFill="1" applyBorder="1" applyAlignment="1">
      <alignment vertical="center" wrapText="1"/>
    </xf>
    <xf numFmtId="164" fontId="17" fillId="0" borderId="11" xfId="3" applyNumberFormat="1" applyFont="1" applyBorder="1" applyAlignment="1">
      <alignment vertical="center" wrapText="1"/>
    </xf>
    <xf numFmtId="0" fontId="30" fillId="0" borderId="0" xfId="0" applyFont="1"/>
    <xf numFmtId="0" fontId="30" fillId="0" borderId="0" xfId="0" applyFont="1" applyAlignment="1">
      <alignment horizontal="right"/>
    </xf>
    <xf numFmtId="3" fontId="17" fillId="0" borderId="5" xfId="2" applyNumberFormat="1" applyFont="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164" fontId="11" fillId="0" borderId="0" xfId="0" applyNumberFormat="1" applyFont="1" applyAlignment="1">
      <alignment horizontal="right" vertical="center" readingOrder="2"/>
    </xf>
    <xf numFmtId="164" fontId="11" fillId="0" borderId="10" xfId="0" applyNumberFormat="1" applyFont="1" applyBorder="1" applyAlignment="1">
      <alignment horizontal="right" vertical="center" readingOrder="2"/>
    </xf>
    <xf numFmtId="164" fontId="11" fillId="0" borderId="7" xfId="0" applyNumberFormat="1" applyFont="1" applyBorder="1" applyAlignment="1">
      <alignment horizontal="right" vertical="center" readingOrder="2"/>
    </xf>
    <xf numFmtId="2" fontId="11" fillId="0" borderId="0" xfId="0" applyNumberFormat="1" applyFont="1" applyAlignment="1">
      <alignment horizontal="right" vertical="center" readingOrder="2"/>
    </xf>
    <xf numFmtId="2" fontId="11" fillId="0" borderId="10" xfId="0" applyNumberFormat="1" applyFont="1" applyBorder="1" applyAlignment="1">
      <alignment horizontal="right" vertical="center" readingOrder="2"/>
    </xf>
    <xf numFmtId="2" fontId="11" fillId="0" borderId="7" xfId="0" applyNumberFormat="1" applyFont="1" applyBorder="1" applyAlignment="1">
      <alignment horizontal="right" vertical="center" readingOrder="2"/>
    </xf>
    <xf numFmtId="0" fontId="37" fillId="0" borderId="5" xfId="0" applyFont="1" applyBorder="1" applyAlignment="1">
      <alignment vertical="center" wrapText="1"/>
    </xf>
    <xf numFmtId="3" fontId="17" fillId="0" borderId="10" xfId="1" applyNumberFormat="1" applyFont="1" applyFill="1" applyBorder="1" applyAlignment="1">
      <alignment vertical="center" wrapText="1"/>
    </xf>
    <xf numFmtId="0" fontId="11" fillId="0" borderId="3" xfId="0" applyFont="1" applyBorder="1" applyAlignment="1">
      <alignment horizontal="left" vertical="center" wrapText="1" readingOrder="2"/>
    </xf>
    <xf numFmtId="0" fontId="6" fillId="0" borderId="0" xfId="0" applyFont="1" applyAlignment="1">
      <alignment horizontal="right" vertical="center" wrapText="1"/>
    </xf>
    <xf numFmtId="166" fontId="7" fillId="0" borderId="10" xfId="1" applyNumberFormat="1" applyFont="1" applyBorder="1" applyAlignment="1">
      <alignment horizontal="center" vertical="center" wrapText="1"/>
    </xf>
    <xf numFmtId="166" fontId="7" fillId="0" borderId="2" xfId="1" applyNumberFormat="1" applyFont="1" applyBorder="1" applyAlignment="1">
      <alignment horizontal="center" vertical="center" wrapText="1"/>
    </xf>
    <xf numFmtId="2" fontId="1" fillId="0" borderId="0" xfId="0" applyNumberFormat="1" applyFont="1" applyAlignment="1">
      <alignment vertical="center"/>
    </xf>
    <xf numFmtId="43" fontId="7" fillId="0" borderId="10" xfId="1" applyFont="1" applyFill="1" applyBorder="1" applyAlignment="1">
      <alignment vertical="center"/>
    </xf>
    <xf numFmtId="43" fontId="7" fillId="0" borderId="2" xfId="1" applyFont="1" applyFill="1" applyBorder="1" applyAlignment="1">
      <alignment vertical="center"/>
    </xf>
    <xf numFmtId="43" fontId="7" fillId="0" borderId="2" xfId="1" applyFont="1" applyBorder="1" applyAlignment="1">
      <alignment vertical="center"/>
    </xf>
    <xf numFmtId="3" fontId="11" fillId="0" borderId="2" xfId="1" applyNumberFormat="1" applyFont="1" applyBorder="1" applyAlignment="1">
      <alignment horizontal="right" vertical="center" readingOrder="2"/>
    </xf>
    <xf numFmtId="3" fontId="11" fillId="0" borderId="3" xfId="1" applyNumberFormat="1" applyFont="1" applyBorder="1" applyAlignment="1">
      <alignment horizontal="right" vertical="center" readingOrder="2"/>
    </xf>
    <xf numFmtId="3" fontId="11" fillId="0" borderId="11" xfId="1" applyNumberFormat="1" applyFont="1" applyBorder="1" applyAlignment="1">
      <alignment horizontal="right" vertical="center" readingOrder="2"/>
    </xf>
    <xf numFmtId="167" fontId="17" fillId="0" borderId="11" xfId="3" applyNumberFormat="1" applyFont="1" applyBorder="1" applyAlignment="1">
      <alignment vertical="center" wrapText="1"/>
    </xf>
    <xf numFmtId="167" fontId="17" fillId="0" borderId="2" xfId="1" applyNumberFormat="1" applyFont="1" applyFill="1" applyBorder="1" applyAlignment="1">
      <alignment vertical="center" wrapText="1"/>
    </xf>
    <xf numFmtId="164" fontId="17" fillId="0" borderId="10" xfId="2" applyNumberFormat="1" applyFont="1" applyBorder="1" applyAlignment="1">
      <alignment vertical="center" wrapText="1" readingOrder="2"/>
    </xf>
    <xf numFmtId="0" fontId="9" fillId="0" borderId="7" xfId="0" applyFont="1" applyBorder="1" applyAlignment="1">
      <alignment horizontal="right" vertical="center" wrapText="1"/>
    </xf>
    <xf numFmtId="165" fontId="11" fillId="0" borderId="10" xfId="1" applyNumberFormat="1" applyFont="1" applyBorder="1" applyAlignment="1">
      <alignment horizontal="right" vertical="center"/>
    </xf>
    <xf numFmtId="165" fontId="11" fillId="0" borderId="2" xfId="1" applyNumberFormat="1" applyFont="1" applyBorder="1" applyAlignment="1">
      <alignment horizontal="right" vertical="center"/>
    </xf>
    <xf numFmtId="166" fontId="7" fillId="0" borderId="2" xfId="1" applyNumberFormat="1" applyFont="1" applyFill="1" applyBorder="1" applyAlignment="1">
      <alignment vertical="center" wrapText="1"/>
    </xf>
    <xf numFmtId="166" fontId="7" fillId="0" borderId="11" xfId="1" applyNumberFormat="1" applyFont="1" applyFill="1" applyBorder="1" applyAlignment="1">
      <alignment vertical="center" wrapText="1"/>
    </xf>
    <xf numFmtId="166" fontId="7" fillId="0" borderId="12" xfId="1" applyNumberFormat="1" applyFont="1" applyFill="1" applyBorder="1" applyAlignment="1">
      <alignment horizontal="left" vertical="center" wrapText="1"/>
    </xf>
    <xf numFmtId="166" fontId="7" fillId="0" borderId="10" xfId="1" applyNumberFormat="1" applyFont="1" applyFill="1" applyBorder="1" applyAlignment="1">
      <alignment vertical="center" wrapText="1"/>
    </xf>
    <xf numFmtId="166" fontId="7" fillId="0" borderId="12" xfId="1" applyNumberFormat="1" applyFont="1" applyFill="1" applyBorder="1" applyAlignment="1">
      <alignment vertical="center" wrapText="1"/>
    </xf>
    <xf numFmtId="166" fontId="7" fillId="0" borderId="3" xfId="1" applyNumberFormat="1" applyFont="1" applyFill="1" applyBorder="1" applyAlignment="1">
      <alignment vertical="center" wrapText="1"/>
    </xf>
    <xf numFmtId="166" fontId="7" fillId="0" borderId="0" xfId="1" applyNumberFormat="1" applyFont="1" applyFill="1" applyBorder="1" applyAlignment="1">
      <alignment vertical="center" wrapText="1"/>
    </xf>
    <xf numFmtId="0" fontId="8" fillId="0" borderId="7" xfId="0" applyFont="1" applyBorder="1" applyAlignment="1">
      <alignment horizontal="right" vertical="center" wrapText="1" readingOrder="2"/>
    </xf>
    <xf numFmtId="1" fontId="17" fillId="0" borderId="3" xfId="2" applyNumberFormat="1" applyFont="1" applyBorder="1" applyAlignment="1">
      <alignment horizontal="right" vertical="center"/>
    </xf>
    <xf numFmtId="1" fontId="17" fillId="7" borderId="15" xfId="2" applyNumberFormat="1" applyFont="1" applyFill="1" applyBorder="1" applyAlignment="1">
      <alignment horizontal="right" vertical="center"/>
    </xf>
    <xf numFmtId="0" fontId="7" fillId="0" borderId="5" xfId="0" applyFont="1" applyBorder="1" applyAlignment="1">
      <alignment horizontal="center" vertical="center"/>
    </xf>
    <xf numFmtId="0" fontId="23" fillId="0" borderId="5" xfId="0" applyFont="1" applyBorder="1" applyAlignment="1">
      <alignment horizontal="center" vertical="center" wrapText="1"/>
    </xf>
    <xf numFmtId="0" fontId="17" fillId="0" borderId="5" xfId="2" applyFont="1" applyBorder="1" applyAlignment="1">
      <alignment horizontal="center" vertical="center"/>
    </xf>
    <xf numFmtId="0" fontId="23" fillId="0" borderId="5" xfId="0" applyFont="1" applyBorder="1" applyAlignment="1">
      <alignment vertical="center" wrapText="1"/>
    </xf>
    <xf numFmtId="0" fontId="11" fillId="0" borderId="5" xfId="0" applyFont="1" applyBorder="1" applyAlignment="1">
      <alignment horizontal="right" vertical="center" wrapText="1"/>
    </xf>
    <xf numFmtId="10" fontId="11" fillId="0" borderId="2" xfId="0" applyNumberFormat="1" applyFont="1" applyBorder="1" applyAlignment="1">
      <alignment horizontal="left" vertical="center" wrapText="1"/>
    </xf>
    <xf numFmtId="10" fontId="11" fillId="0" borderId="11" xfId="0" applyNumberFormat="1" applyFont="1" applyBorder="1" applyAlignment="1">
      <alignment horizontal="left" vertical="center" wrapText="1"/>
    </xf>
    <xf numFmtId="0" fontId="11" fillId="0" borderId="0" xfId="1" applyNumberFormat="1" applyFont="1" applyFill="1" applyBorder="1" applyAlignment="1">
      <alignment horizontal="right" vertical="center" wrapText="1"/>
    </xf>
    <xf numFmtId="9" fontId="11" fillId="0" borderId="2" xfId="0" applyNumberFormat="1" applyFont="1" applyBorder="1" applyAlignment="1">
      <alignment horizontal="left" vertical="center" wrapText="1"/>
    </xf>
    <xf numFmtId="0" fontId="44" fillId="0" borderId="2" xfId="0" applyFont="1" applyBorder="1" applyAlignment="1">
      <alignment horizontal="left" vertical="center" wrapText="1" readingOrder="2"/>
    </xf>
    <xf numFmtId="10" fontId="44" fillId="0" borderId="11" xfId="0" applyNumberFormat="1" applyFont="1" applyBorder="1" applyAlignment="1">
      <alignment horizontal="left" vertical="center" wrapText="1" readingOrder="2"/>
    </xf>
    <xf numFmtId="10" fontId="44" fillId="0" borderId="2" xfId="0" applyNumberFormat="1" applyFont="1" applyBorder="1" applyAlignment="1">
      <alignment horizontal="left" vertical="center" wrapText="1" readingOrder="2"/>
    </xf>
    <xf numFmtId="10" fontId="11" fillId="0" borderId="2" xfId="0" applyNumberFormat="1" applyFont="1" applyBorder="1" applyAlignment="1">
      <alignment horizontal="left" vertical="center" wrapText="1" readingOrder="2"/>
    </xf>
    <xf numFmtId="10" fontId="11" fillId="0" borderId="11" xfId="0" applyNumberFormat="1" applyFont="1" applyBorder="1" applyAlignment="1">
      <alignment horizontal="left" vertical="center" wrapText="1" readingOrder="2"/>
    </xf>
    <xf numFmtId="10" fontId="11" fillId="0" borderId="2" xfId="0" applyNumberFormat="1" applyFont="1" applyBorder="1" applyAlignment="1">
      <alignment horizontal="left" vertical="center" wrapText="1" readingOrder="1"/>
    </xf>
    <xf numFmtId="0" fontId="44" fillId="0" borderId="3" xfId="0" applyFont="1" applyBorder="1" applyAlignment="1">
      <alignment horizontal="left" vertical="center" wrapText="1" readingOrder="2"/>
    </xf>
    <xf numFmtId="10" fontId="44" fillId="0" borderId="3" xfId="0" applyNumberFormat="1" applyFont="1" applyBorder="1" applyAlignment="1">
      <alignment horizontal="left" vertical="center" wrapText="1" readingOrder="2"/>
    </xf>
    <xf numFmtId="167" fontId="17" fillId="0" borderId="10" xfId="1" applyNumberFormat="1" applyFont="1" applyFill="1" applyBorder="1" applyAlignment="1">
      <alignment vertical="center" wrapText="1"/>
    </xf>
    <xf numFmtId="4" fontId="17" fillId="0" borderId="2" xfId="2" applyNumberFormat="1" applyFont="1" applyBorder="1" applyAlignment="1">
      <alignment horizontal="right" vertical="center"/>
    </xf>
    <xf numFmtId="4" fontId="17" fillId="0" borderId="2" xfId="2" applyNumberFormat="1" applyFont="1" applyBorder="1" applyAlignment="1">
      <alignment vertical="center"/>
    </xf>
    <xf numFmtId="170" fontId="7" fillId="0" borderId="2" xfId="1" applyNumberFormat="1" applyFont="1" applyFill="1" applyBorder="1" applyAlignment="1">
      <alignment vertical="center" wrapText="1" readingOrder="2"/>
    </xf>
    <xf numFmtId="170" fontId="7" fillId="0" borderId="11" xfId="1" applyNumberFormat="1" applyFont="1" applyFill="1" applyBorder="1" applyAlignment="1">
      <alignment vertical="center" wrapText="1" readingOrder="2"/>
    </xf>
    <xf numFmtId="170" fontId="7" fillId="0" borderId="2" xfId="1" applyNumberFormat="1" applyFont="1" applyFill="1" applyBorder="1" applyAlignment="1">
      <alignment horizontal="left" vertical="center" wrapText="1"/>
    </xf>
    <xf numFmtId="0" fontId="4" fillId="0" borderId="6" xfId="0" applyFont="1" applyBorder="1" applyAlignment="1">
      <alignment horizontal="right" vertical="center" wrapText="1"/>
    </xf>
    <xf numFmtId="165" fontId="1" fillId="0" borderId="0" xfId="1" applyNumberFormat="1" applyFont="1" applyAlignment="1">
      <alignment horizontal="center" vertical="center"/>
    </xf>
    <xf numFmtId="167" fontId="17" fillId="0" borderId="0" xfId="3" applyNumberFormat="1" applyFont="1" applyAlignment="1">
      <alignment vertical="center" wrapText="1"/>
    </xf>
    <xf numFmtId="164" fontId="11" fillId="0" borderId="2" xfId="0" applyNumberFormat="1" applyFont="1" applyBorder="1" applyAlignment="1">
      <alignment vertical="center"/>
    </xf>
    <xf numFmtId="1" fontId="11" fillId="0" borderId="11" xfId="0" applyNumberFormat="1" applyFont="1" applyBorder="1" applyAlignment="1">
      <alignment horizontal="left" vertical="center" wrapText="1" readingOrder="2"/>
    </xf>
    <xf numFmtId="0" fontId="4" fillId="11" borderId="10" xfId="0" applyFont="1" applyFill="1" applyBorder="1" applyAlignment="1">
      <alignment horizontal="right" vertical="center" readingOrder="2"/>
    </xf>
    <xf numFmtId="0" fontId="4" fillId="11" borderId="0" xfId="0" applyFont="1" applyFill="1" applyAlignment="1">
      <alignment horizontal="right" vertical="center" wrapText="1" readingOrder="2"/>
    </xf>
    <xf numFmtId="0" fontId="4" fillId="11" borderId="2" xfId="0" applyFont="1" applyFill="1" applyBorder="1" applyAlignment="1">
      <alignment horizontal="right" vertical="center" readingOrder="2"/>
    </xf>
    <xf numFmtId="0" fontId="4" fillId="11" borderId="3" xfId="0" applyFont="1" applyFill="1" applyBorder="1" applyAlignment="1">
      <alignment horizontal="right" vertical="center" readingOrder="2"/>
    </xf>
    <xf numFmtId="0" fontId="4" fillId="11" borderId="5" xfId="0" applyFont="1" applyFill="1" applyBorder="1" applyAlignment="1">
      <alignment horizontal="right" vertical="center" readingOrder="2"/>
    </xf>
    <xf numFmtId="0" fontId="4" fillId="11" borderId="5" xfId="0" applyFont="1" applyFill="1" applyBorder="1" applyAlignment="1">
      <alignment horizontal="right" vertical="center" wrapText="1" readingOrder="2"/>
    </xf>
    <xf numFmtId="0" fontId="4" fillId="11" borderId="3" xfId="0" applyFont="1" applyFill="1" applyBorder="1" applyAlignment="1">
      <alignment horizontal="right" vertical="center" wrapText="1" readingOrder="2"/>
    </xf>
    <xf numFmtId="0" fontId="10" fillId="0" borderId="18" xfId="1" applyNumberFormat="1" applyFont="1" applyFill="1" applyBorder="1" applyAlignment="1">
      <alignment horizontal="right" vertical="center" wrapText="1"/>
    </xf>
    <xf numFmtId="0" fontId="49" fillId="0" borderId="10" xfId="0" applyFont="1" applyBorder="1" applyAlignment="1">
      <alignment horizontal="justify" vertical="center" wrapText="1" readingOrder="2"/>
    </xf>
    <xf numFmtId="9" fontId="8" fillId="0" borderId="0" xfId="0" applyNumberFormat="1" applyFont="1" applyAlignment="1">
      <alignment horizontal="center" vertical="center" wrapText="1"/>
    </xf>
    <xf numFmtId="0" fontId="10" fillId="0" borderId="0" xfId="0" applyFont="1" applyAlignment="1">
      <alignment vertical="center"/>
    </xf>
    <xf numFmtId="0" fontId="26" fillId="0" borderId="0" xfId="0" applyFont="1" applyAlignment="1">
      <alignment horizontal="center" vertical="center" wrapText="1"/>
    </xf>
    <xf numFmtId="0" fontId="8" fillId="0" borderId="5" xfId="0" applyFont="1" applyBorder="1" applyAlignment="1">
      <alignment horizontal="center" vertical="center"/>
    </xf>
    <xf numFmtId="1" fontId="15" fillId="0" borderId="0" xfId="2" applyNumberFormat="1" applyFont="1" applyAlignment="1">
      <alignment horizontal="center" vertical="center"/>
    </xf>
    <xf numFmtId="0" fontId="16" fillId="0" borderId="0" xfId="2" applyFont="1" applyAlignment="1">
      <alignment horizontal="right" vertical="center" readingOrder="2"/>
    </xf>
    <xf numFmtId="1" fontId="15" fillId="0" borderId="0" xfId="3" applyNumberFormat="1" applyFont="1" applyAlignment="1">
      <alignment horizontal="center" vertical="center" wrapText="1"/>
    </xf>
    <xf numFmtId="164" fontId="15" fillId="0" borderId="0" xfId="2" applyNumberFormat="1" applyFont="1" applyAlignment="1">
      <alignment horizontal="center" vertical="center" wrapText="1"/>
    </xf>
    <xf numFmtId="0" fontId="4" fillId="0" borderId="10" xfId="0" applyFont="1" applyBorder="1" applyAlignment="1">
      <alignment horizontal="right" vertical="center" readingOrder="2"/>
    </xf>
    <xf numFmtId="0" fontId="4" fillId="0" borderId="2" xfId="0" applyFont="1" applyBorder="1" applyAlignment="1">
      <alignment horizontal="right" vertical="center" readingOrder="2"/>
    </xf>
    <xf numFmtId="0" fontId="4" fillId="0" borderId="2" xfId="0" applyFont="1" applyBorder="1" applyAlignment="1">
      <alignment vertical="center"/>
    </xf>
    <xf numFmtId="0" fontId="4" fillId="0" borderId="3" xfId="0" applyFont="1" applyBorder="1" applyAlignment="1">
      <alignment horizontal="right" vertical="center" readingOrder="2"/>
    </xf>
    <xf numFmtId="0" fontId="4" fillId="0" borderId="11" xfId="0" applyFont="1" applyBorder="1" applyAlignment="1">
      <alignment vertical="center"/>
    </xf>
    <xf numFmtId="3" fontId="15" fillId="0" borderId="10" xfId="3" applyNumberFormat="1" applyFont="1" applyBorder="1" applyAlignment="1">
      <alignment horizontal="right" vertical="center" wrapText="1"/>
    </xf>
    <xf numFmtId="3" fontId="15" fillId="0" borderId="2" xfId="3" applyNumberFormat="1" applyFont="1" applyBorder="1" applyAlignment="1">
      <alignment horizontal="right" vertical="center" wrapText="1"/>
    </xf>
    <xf numFmtId="3" fontId="15" fillId="0" borderId="3" xfId="3" applyNumberFormat="1" applyFont="1" applyBorder="1" applyAlignment="1">
      <alignment horizontal="right" vertical="center" wrapText="1"/>
    </xf>
    <xf numFmtId="3" fontId="15" fillId="0" borderId="11" xfId="3" applyNumberFormat="1" applyFont="1" applyBorder="1" applyAlignment="1">
      <alignment horizontal="right" vertical="center" wrapText="1"/>
    </xf>
    <xf numFmtId="0" fontId="4" fillId="5" borderId="10" xfId="0" applyFont="1" applyFill="1" applyBorder="1" applyAlignment="1">
      <alignment horizontal="left" vertical="center"/>
    </xf>
    <xf numFmtId="0" fontId="4" fillId="5" borderId="2" xfId="0" applyFont="1" applyFill="1" applyBorder="1" applyAlignment="1">
      <alignment horizontal="left" vertical="center"/>
    </xf>
    <xf numFmtId="0" fontId="4" fillId="0" borderId="2" xfId="0" applyFont="1" applyBorder="1" applyAlignment="1">
      <alignment horizontal="center" vertical="center"/>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11" xfId="0" applyFont="1" applyFill="1" applyBorder="1" applyAlignment="1">
      <alignment horizontal="left" vertical="center"/>
    </xf>
    <xf numFmtId="0" fontId="4" fillId="5" borderId="11" xfId="0" applyFont="1" applyFill="1" applyBorder="1" applyAlignment="1">
      <alignment horizontal="center" vertical="center"/>
    </xf>
    <xf numFmtId="0" fontId="4" fillId="0" borderId="2" xfId="0" applyFont="1" applyBorder="1" applyAlignment="1">
      <alignment horizontal="left" vertical="center"/>
    </xf>
    <xf numFmtId="0" fontId="4" fillId="0" borderId="12" xfId="0" applyFont="1" applyBorder="1" applyAlignment="1">
      <alignment horizontal="right" vertical="center" wrapText="1"/>
    </xf>
    <xf numFmtId="0" fontId="4" fillId="0" borderId="3" xfId="0" applyFont="1" applyBorder="1" applyAlignment="1">
      <alignment horizontal="right" vertical="center"/>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7"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53" fillId="0" borderId="7" xfId="0" applyFont="1" applyBorder="1"/>
    <xf numFmtId="164" fontId="11" fillId="0" borderId="2" xfId="0" applyNumberFormat="1" applyFont="1" applyBorder="1" applyAlignment="1">
      <alignment horizontal="right" vertical="center" wrapText="1" readingOrder="1"/>
    </xf>
    <xf numFmtId="164" fontId="11" fillId="0" borderId="13" xfId="0" applyNumberFormat="1" applyFont="1" applyBorder="1" applyAlignment="1">
      <alignment horizontal="left" vertical="center" wrapText="1" readingOrder="2"/>
    </xf>
    <xf numFmtId="164" fontId="11" fillId="0" borderId="2" xfId="0" applyNumberFormat="1" applyFont="1" applyBorder="1" applyAlignment="1">
      <alignment horizontal="left" vertical="center" wrapText="1" readingOrder="1"/>
    </xf>
    <xf numFmtId="164" fontId="11" fillId="0" borderId="10" xfId="0" applyNumberFormat="1" applyFont="1" applyBorder="1" applyAlignment="1">
      <alignment horizontal="left" vertical="center" wrapText="1" readingOrder="1"/>
    </xf>
    <xf numFmtId="10" fontId="11" fillId="0" borderId="3" xfId="0" applyNumberFormat="1" applyFont="1" applyBorder="1" applyAlignment="1">
      <alignment horizontal="left" vertical="center" wrapText="1"/>
    </xf>
    <xf numFmtId="0" fontId="4" fillId="0" borderId="2" xfId="0" applyFont="1" applyBorder="1" applyAlignment="1">
      <alignment horizontal="right" vertical="center" indent="4"/>
    </xf>
    <xf numFmtId="0" fontId="4" fillId="0" borderId="2" xfId="0" applyFont="1" applyBorder="1" applyAlignment="1">
      <alignment horizontal="right" vertical="center" indent="7"/>
    </xf>
    <xf numFmtId="0" fontId="4" fillId="0" borderId="2" xfId="0" applyFont="1" applyBorder="1" applyAlignment="1">
      <alignment horizontal="right" vertical="center" indent="8"/>
    </xf>
    <xf numFmtId="0" fontId="4" fillId="7" borderId="12" xfId="0" applyFont="1" applyFill="1" applyBorder="1" applyAlignment="1">
      <alignment horizontal="center" vertical="center"/>
    </xf>
    <xf numFmtId="0" fontId="8" fillId="0" borderId="9" xfId="0" applyFont="1" applyBorder="1" applyAlignment="1">
      <alignment vertical="center" readingOrder="2"/>
    </xf>
    <xf numFmtId="0" fontId="8" fillId="0" borderId="0" xfId="0" applyFont="1" applyAlignment="1">
      <alignment vertical="center" wrapText="1"/>
    </xf>
    <xf numFmtId="0" fontId="9" fillId="0" borderId="0" xfId="0" applyFont="1" applyAlignment="1">
      <alignment vertical="center" wrapText="1"/>
    </xf>
    <xf numFmtId="0" fontId="49" fillId="2" borderId="0" xfId="0" applyFont="1" applyFill="1" applyAlignment="1">
      <alignment horizontal="right" vertical="center" wrapText="1"/>
    </xf>
    <xf numFmtId="0" fontId="49" fillId="2" borderId="5" xfId="0" applyFont="1" applyFill="1" applyBorder="1" applyAlignment="1">
      <alignment horizontal="right" vertical="center" wrapText="1"/>
    </xf>
    <xf numFmtId="164" fontId="11" fillId="0" borderId="10" xfId="0" applyNumberFormat="1" applyFont="1" applyBorder="1" applyAlignment="1">
      <alignment horizontal="left" vertical="center" wrapText="1"/>
    </xf>
    <xf numFmtId="164" fontId="11" fillId="7" borderId="15" xfId="0" applyNumberFormat="1" applyFont="1" applyFill="1" applyBorder="1" applyAlignment="1">
      <alignment horizontal="left" vertical="center" wrapText="1"/>
    </xf>
    <xf numFmtId="165" fontId="7" fillId="0" borderId="3" xfId="1" applyNumberFormat="1" applyFont="1" applyBorder="1" applyAlignment="1">
      <alignment horizontal="right" vertical="center" wrapText="1"/>
    </xf>
    <xf numFmtId="165" fontId="7" fillId="7" borderId="15" xfId="1" applyNumberFormat="1" applyFont="1" applyFill="1" applyBorder="1" applyAlignment="1">
      <alignment horizontal="right" vertical="center" wrapText="1"/>
    </xf>
    <xf numFmtId="2" fontId="7" fillId="0" borderId="11" xfId="0" applyNumberFormat="1" applyFont="1" applyBorder="1" applyAlignment="1">
      <alignment vertical="center" wrapText="1" readingOrder="2"/>
    </xf>
    <xf numFmtId="43" fontId="7" fillId="0" borderId="2" xfId="1" applyFont="1" applyFill="1" applyBorder="1" applyAlignment="1">
      <alignment horizontal="left" vertical="center" wrapText="1"/>
    </xf>
    <xf numFmtId="43" fontId="7" fillId="0" borderId="3" xfId="1" applyFont="1" applyFill="1" applyBorder="1" applyAlignment="1">
      <alignment horizontal="left" vertical="center" wrapText="1"/>
    </xf>
    <xf numFmtId="43" fontId="7" fillId="0" borderId="11" xfId="1" applyFont="1" applyFill="1" applyBorder="1" applyAlignment="1">
      <alignment horizontal="left" vertical="center" wrapText="1"/>
    </xf>
    <xf numFmtId="43" fontId="7" fillId="0" borderId="10" xfId="1" applyFont="1" applyFill="1" applyBorder="1" applyAlignment="1">
      <alignment horizontal="left" vertical="center" wrapText="1"/>
    </xf>
    <xf numFmtId="43" fontId="7" fillId="0" borderId="12" xfId="1" applyFont="1" applyFill="1" applyBorder="1" applyAlignment="1">
      <alignment horizontal="left" vertical="center" wrapText="1"/>
    </xf>
    <xf numFmtId="43" fontId="7" fillId="0" borderId="10" xfId="1" applyFont="1" applyFill="1" applyBorder="1" applyAlignment="1">
      <alignment vertical="center" wrapText="1"/>
    </xf>
    <xf numFmtId="43" fontId="7" fillId="0" borderId="2" xfId="1" applyFont="1" applyFill="1" applyBorder="1" applyAlignment="1">
      <alignment vertical="center" wrapText="1"/>
    </xf>
    <xf numFmtId="43" fontId="7" fillId="0" borderId="3" xfId="1" applyFont="1" applyFill="1" applyBorder="1" applyAlignment="1">
      <alignment vertical="center" wrapText="1"/>
    </xf>
    <xf numFmtId="43" fontId="7" fillId="0" borderId="11" xfId="1" applyFont="1" applyFill="1" applyBorder="1" applyAlignment="1">
      <alignment vertical="center" wrapText="1"/>
    </xf>
    <xf numFmtId="164" fontId="7" fillId="0" borderId="11" xfId="0" applyNumberFormat="1" applyFont="1" applyBorder="1" applyAlignment="1">
      <alignment vertical="center" wrapText="1" readingOrder="2"/>
    </xf>
    <xf numFmtId="39" fontId="7" fillId="0" borderId="2" xfId="1" applyNumberFormat="1" applyFont="1" applyFill="1" applyBorder="1" applyAlignment="1">
      <alignment vertical="center" wrapText="1" readingOrder="2"/>
    </xf>
    <xf numFmtId="39" fontId="7" fillId="0" borderId="11" xfId="1" applyNumberFormat="1" applyFont="1" applyFill="1" applyBorder="1" applyAlignment="1">
      <alignment vertical="center" wrapText="1" readingOrder="2"/>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vertical="center" wrapText="1" readingOrder="2"/>
    </xf>
    <xf numFmtId="166" fontId="7" fillId="0" borderId="0" xfId="1" applyNumberFormat="1" applyFont="1" applyFill="1" applyBorder="1" applyAlignment="1">
      <alignment horizontal="left" vertical="center" wrapText="1"/>
    </xf>
    <xf numFmtId="43" fontId="7" fillId="0" borderId="0" xfId="1" applyFont="1" applyFill="1" applyBorder="1" applyAlignment="1">
      <alignment horizontal="left" vertical="center" wrapText="1"/>
    </xf>
    <xf numFmtId="2" fontId="7" fillId="0" borderId="2" xfId="1" applyNumberFormat="1" applyFont="1" applyFill="1" applyBorder="1" applyAlignment="1">
      <alignment horizontal="left" vertical="center" wrapText="1"/>
    </xf>
    <xf numFmtId="2" fontId="7" fillId="0" borderId="11" xfId="1" applyNumberFormat="1" applyFont="1" applyFill="1" applyBorder="1" applyAlignment="1">
      <alignment horizontal="left" vertical="center" wrapText="1"/>
    </xf>
    <xf numFmtId="2" fontId="7" fillId="0" borderId="3" xfId="1" applyNumberFormat="1" applyFont="1" applyFill="1" applyBorder="1" applyAlignment="1">
      <alignment horizontal="left" vertical="center" wrapText="1"/>
    </xf>
    <xf numFmtId="2" fontId="7" fillId="0" borderId="12" xfId="0" applyNumberFormat="1" applyFont="1" applyBorder="1" applyAlignment="1">
      <alignment horizontal="left" vertical="center" wrapText="1"/>
    </xf>
    <xf numFmtId="165" fontId="7" fillId="0" borderId="0" xfId="1" applyNumberFormat="1" applyFont="1" applyFill="1" applyBorder="1" applyAlignment="1">
      <alignment horizontal="left" vertical="center" wrapText="1"/>
    </xf>
    <xf numFmtId="164" fontId="7" fillId="0" borderId="3" xfId="1" applyNumberFormat="1" applyFont="1" applyFill="1" applyBorder="1" applyAlignment="1">
      <alignment vertical="center" wrapText="1"/>
    </xf>
    <xf numFmtId="164" fontId="7" fillId="0" borderId="3" xfId="0" applyNumberFormat="1" applyFont="1" applyBorder="1" applyAlignment="1">
      <alignment horizontal="left" vertical="center" wrapText="1"/>
    </xf>
    <xf numFmtId="164" fontId="7" fillId="0" borderId="0" xfId="1" applyNumberFormat="1" applyFont="1" applyFill="1" applyBorder="1" applyAlignment="1">
      <alignment horizontal="left" vertical="center" wrapText="1"/>
    </xf>
    <xf numFmtId="2" fontId="7" fillId="0" borderId="0" xfId="1" applyNumberFormat="1" applyFont="1" applyFill="1" applyBorder="1" applyAlignment="1">
      <alignment horizontal="left" vertical="center" wrapText="1"/>
    </xf>
    <xf numFmtId="164" fontId="7" fillId="0" borderId="0" xfId="0" applyNumberFormat="1" applyFont="1" applyAlignment="1">
      <alignment horizontal="left" vertical="center" wrapText="1"/>
    </xf>
    <xf numFmtId="2" fontId="44" fillId="0" borderId="2" xfId="0" applyNumberFormat="1" applyFont="1" applyBorder="1" applyAlignment="1">
      <alignment horizontal="left" vertical="center" wrapText="1" readingOrder="2"/>
    </xf>
    <xf numFmtId="0" fontId="54" fillId="6" borderId="1" xfId="0" applyFont="1" applyFill="1" applyBorder="1" applyAlignment="1">
      <alignment horizontal="right" vertical="center" wrapText="1" readingOrder="2"/>
    </xf>
    <xf numFmtId="0" fontId="55" fillId="6" borderId="1" xfId="0" applyFont="1" applyFill="1" applyBorder="1" applyAlignment="1">
      <alignment horizontal="right" vertical="center" wrapText="1" readingOrder="2"/>
    </xf>
    <xf numFmtId="0" fontId="11" fillId="0" borderId="12" xfId="0" applyFont="1" applyBorder="1" applyAlignment="1">
      <alignment horizontal="left" vertical="center" wrapText="1" readingOrder="2"/>
    </xf>
    <xf numFmtId="2" fontId="11" fillId="0" borderId="3" xfId="0" applyNumberFormat="1" applyFont="1" applyBorder="1" applyAlignment="1">
      <alignment horizontal="left" vertical="center" wrapText="1"/>
    </xf>
    <xf numFmtId="2" fontId="44" fillId="0" borderId="3" xfId="0" applyNumberFormat="1" applyFont="1" applyBorder="1" applyAlignment="1">
      <alignment horizontal="left" vertical="center" wrapText="1" readingOrder="2"/>
    </xf>
    <xf numFmtId="0" fontId="54" fillId="6" borderId="9" xfId="0" applyFont="1" applyFill="1" applyBorder="1" applyAlignment="1">
      <alignment horizontal="center" vertical="center" wrapText="1"/>
    </xf>
    <xf numFmtId="0" fontId="54" fillId="6" borderId="9" xfId="0" applyFont="1" applyFill="1" applyBorder="1" applyAlignment="1">
      <alignment horizontal="right" vertical="center" wrapText="1"/>
    </xf>
    <xf numFmtId="0" fontId="54" fillId="6" borderId="7" xfId="0" applyFont="1" applyFill="1" applyBorder="1" applyAlignment="1">
      <alignment horizontal="right" vertical="center" wrapText="1"/>
    </xf>
    <xf numFmtId="0" fontId="57" fillId="6" borderId="1" xfId="0" applyFont="1" applyFill="1" applyBorder="1" applyAlignment="1">
      <alignment horizontal="right" vertical="center" wrapText="1" readingOrder="2"/>
    </xf>
    <xf numFmtId="0" fontId="57" fillId="6" borderId="1" xfId="0" applyFont="1" applyFill="1" applyBorder="1" applyAlignment="1">
      <alignment horizontal="right" vertical="center" readingOrder="2"/>
    </xf>
    <xf numFmtId="0" fontId="58" fillId="6" borderId="1" xfId="0" applyFont="1" applyFill="1" applyBorder="1" applyAlignment="1">
      <alignment horizontal="right" vertical="center" readingOrder="2"/>
    </xf>
    <xf numFmtId="1" fontId="7" fillId="0" borderId="2" xfId="0" applyNumberFormat="1" applyFont="1" applyBorder="1" applyAlignment="1">
      <alignment vertical="center" wrapText="1" readingOrder="2"/>
    </xf>
    <xf numFmtId="164" fontId="11" fillId="0" borderId="2" xfId="0" applyNumberFormat="1" applyFont="1" applyBorder="1" applyAlignment="1">
      <alignment horizontal="right" vertical="center" wrapText="1" readingOrder="2"/>
    </xf>
    <xf numFmtId="0" fontId="9" fillId="0" borderId="0" xfId="0" applyFont="1" applyAlignment="1">
      <alignment horizontal="right" vertical="center" wrapText="1"/>
    </xf>
    <xf numFmtId="164" fontId="11" fillId="0" borderId="3" xfId="0" applyNumberFormat="1" applyFont="1" applyBorder="1" applyAlignment="1">
      <alignment horizontal="left" vertical="center" wrapText="1" readingOrder="2"/>
    </xf>
    <xf numFmtId="164" fontId="11" fillId="0" borderId="13" xfId="0" applyNumberFormat="1" applyFont="1" applyBorder="1" applyAlignment="1">
      <alignment horizontal="right" vertical="center" wrapText="1" readingOrder="2"/>
    </xf>
    <xf numFmtId="164" fontId="11" fillId="0" borderId="10" xfId="0" applyNumberFormat="1" applyFont="1" applyBorder="1" applyAlignment="1">
      <alignment horizontal="right" vertical="center" wrapText="1" readingOrder="1"/>
    </xf>
    <xf numFmtId="164" fontId="11" fillId="0" borderId="11" xfId="0" applyNumberFormat="1" applyFont="1" applyBorder="1" applyAlignment="1">
      <alignment horizontal="right" vertical="center" wrapText="1" readingOrder="2"/>
    </xf>
    <xf numFmtId="164" fontId="11" fillId="0" borderId="10" xfId="0" applyNumberFormat="1" applyFont="1" applyBorder="1" applyAlignment="1">
      <alignment horizontal="right" vertical="center" wrapText="1" readingOrder="2"/>
    </xf>
    <xf numFmtId="164" fontId="11" fillId="0" borderId="5" xfId="0" applyNumberFormat="1" applyFont="1" applyBorder="1" applyAlignment="1">
      <alignment horizontal="right" vertical="center" wrapText="1" readingOrder="2"/>
    </xf>
    <xf numFmtId="164" fontId="11" fillId="0" borderId="12" xfId="0" applyNumberFormat="1" applyFont="1" applyBorder="1" applyAlignment="1">
      <alignment horizontal="right" vertical="center" wrapText="1" readingOrder="2"/>
    </xf>
    <xf numFmtId="0" fontId="54" fillId="6" borderId="14" xfId="0" applyFont="1" applyFill="1" applyBorder="1" applyAlignment="1">
      <alignment vertical="center" wrapText="1"/>
    </xf>
    <xf numFmtId="0" fontId="54" fillId="6" borderId="0" xfId="0" applyFont="1" applyFill="1" applyAlignment="1">
      <alignment horizontal="right" vertical="center" wrapText="1"/>
    </xf>
    <xf numFmtId="0" fontId="54" fillId="6" borderId="9" xfId="0" applyFont="1" applyFill="1" applyBorder="1" applyAlignment="1">
      <alignment vertical="center" wrapText="1"/>
    </xf>
    <xf numFmtId="0" fontId="54" fillId="6" borderId="1" xfId="0" applyFont="1" applyFill="1" applyBorder="1" applyAlignment="1">
      <alignment horizontal="right" vertical="center" wrapText="1"/>
    </xf>
    <xf numFmtId="0" fontId="54" fillId="6" borderId="9" xfId="3" applyFont="1" applyFill="1" applyBorder="1" applyAlignment="1">
      <alignment vertical="center" wrapText="1"/>
    </xf>
    <xf numFmtId="0" fontId="54" fillId="6" borderId="9" xfId="2" applyFont="1" applyFill="1" applyBorder="1" applyAlignment="1">
      <alignment vertical="center" wrapText="1"/>
    </xf>
    <xf numFmtId="0" fontId="59" fillId="0" borderId="0" xfId="0" applyFont="1"/>
    <xf numFmtId="0" fontId="54" fillId="6" borderId="9" xfId="3" applyFont="1" applyFill="1" applyBorder="1" applyAlignment="1">
      <alignment horizontal="center" vertical="center" wrapText="1"/>
    </xf>
    <xf numFmtId="0" fontId="54" fillId="6" borderId="9" xfId="2" applyFont="1" applyFill="1" applyBorder="1" applyAlignment="1">
      <alignment horizontal="right" vertical="center" wrapText="1"/>
    </xf>
    <xf numFmtId="0" fontId="54" fillId="6" borderId="7" xfId="2" applyFont="1" applyFill="1" applyBorder="1" applyAlignment="1">
      <alignment horizontal="right" vertical="center" wrapText="1"/>
    </xf>
    <xf numFmtId="0" fontId="54" fillId="6" borderId="1" xfId="2" applyFont="1" applyFill="1" applyBorder="1" applyAlignment="1">
      <alignment horizontal="right" vertical="center" wrapText="1"/>
    </xf>
    <xf numFmtId="0" fontId="54" fillId="6" borderId="9" xfId="2" applyFont="1" applyFill="1" applyBorder="1" applyAlignment="1">
      <alignment horizontal="center" vertical="center" wrapText="1" readingOrder="2"/>
    </xf>
    <xf numFmtId="0" fontId="59" fillId="6" borderId="9" xfId="0" applyFont="1" applyFill="1" applyBorder="1"/>
    <xf numFmtId="0" fontId="55" fillId="7" borderId="13" xfId="0" applyFont="1" applyFill="1" applyBorder="1" applyAlignment="1">
      <alignment vertical="center" wrapText="1" readingOrder="2"/>
    </xf>
    <xf numFmtId="0" fontId="7" fillId="5" borderId="0" xfId="0" applyFont="1" applyFill="1" applyAlignment="1">
      <alignment horizontal="right" vertical="center" wrapText="1" readingOrder="1"/>
    </xf>
    <xf numFmtId="2" fontId="11" fillId="0" borderId="10" xfId="0" applyNumberFormat="1" applyFont="1" applyBorder="1" applyAlignment="1">
      <alignment horizontal="left" vertical="center" wrapText="1" readingOrder="2"/>
    </xf>
    <xf numFmtId="2" fontId="11" fillId="0" borderId="2" xfId="0" applyNumberFormat="1" applyFont="1" applyBorder="1" applyAlignment="1">
      <alignment horizontal="left" vertical="center" wrapText="1" readingOrder="2"/>
    </xf>
    <xf numFmtId="2" fontId="11" fillId="0" borderId="13" xfId="0" applyNumberFormat="1" applyFont="1" applyBorder="1" applyAlignment="1">
      <alignment horizontal="right" vertical="center" wrapText="1" readingOrder="2"/>
    </xf>
    <xf numFmtId="2" fontId="11" fillId="0" borderId="3" xfId="0" applyNumberFormat="1" applyFont="1" applyBorder="1" applyAlignment="1">
      <alignment horizontal="left" vertical="center" wrapText="1" readingOrder="2"/>
    </xf>
    <xf numFmtId="167" fontId="7" fillId="5" borderId="2" xfId="0" applyNumberFormat="1" applyFont="1" applyFill="1" applyBorder="1" applyAlignment="1">
      <alignment horizontal="right" vertical="center" wrapText="1" readingOrder="2"/>
    </xf>
    <xf numFmtId="9" fontId="4" fillId="6" borderId="9" xfId="4" applyFont="1" applyFill="1" applyBorder="1" applyAlignment="1">
      <alignment vertical="center" wrapText="1"/>
    </xf>
    <xf numFmtId="9" fontId="54" fillId="13" borderId="0" xfId="4" applyFont="1" applyFill="1" applyBorder="1" applyAlignment="1">
      <alignment horizontal="center" vertical="center" wrapText="1"/>
    </xf>
    <xf numFmtId="9" fontId="4" fillId="6" borderId="0" xfId="4" applyFont="1" applyFill="1" applyBorder="1" applyAlignment="1">
      <alignment vertical="center" wrapText="1"/>
    </xf>
    <xf numFmtId="9" fontId="54" fillId="6" borderId="7" xfId="4" applyFont="1" applyFill="1" applyBorder="1" applyAlignment="1">
      <alignment vertical="center" wrapText="1"/>
    </xf>
    <xf numFmtId="9" fontId="12" fillId="0" borderId="0" xfId="4" applyFont="1" applyFill="1" applyBorder="1" applyAlignment="1">
      <alignment horizontal="center" vertical="center" wrapText="1"/>
    </xf>
    <xf numFmtId="0" fontId="61" fillId="0" borderId="0" xfId="5"/>
    <xf numFmtId="0" fontId="12" fillId="0" borderId="0" xfId="5" applyFont="1"/>
    <xf numFmtId="0" fontId="58" fillId="6" borderId="1" xfId="3" applyFont="1" applyFill="1" applyBorder="1" applyAlignment="1">
      <alignment horizontal="center" vertical="center"/>
    </xf>
    <xf numFmtId="3" fontId="7" fillId="0" borderId="12" xfId="5" applyNumberFormat="1" applyFont="1" applyBorder="1" applyAlignment="1">
      <alignment vertical="center" wrapText="1"/>
    </xf>
    <xf numFmtId="3" fontId="62" fillId="0" borderId="12" xfId="5" applyNumberFormat="1" applyFont="1" applyBorder="1" applyAlignment="1">
      <alignment vertical="center" wrapText="1"/>
    </xf>
    <xf numFmtId="164" fontId="7" fillId="0" borderId="12" xfId="5" applyNumberFormat="1" applyFont="1" applyBorder="1" applyAlignment="1">
      <alignment vertical="center" wrapText="1"/>
    </xf>
    <xf numFmtId="9" fontId="54" fillId="6" borderId="9" xfId="4" applyFont="1" applyFill="1" applyBorder="1" applyAlignment="1">
      <alignment vertical="center" wrapText="1"/>
    </xf>
    <xf numFmtId="9" fontId="12" fillId="0" borderId="0" xfId="4" applyFont="1" applyBorder="1" applyAlignment="1">
      <alignment horizontal="center" vertical="center" wrapText="1"/>
    </xf>
    <xf numFmtId="9" fontId="52" fillId="14" borderId="0" xfId="4" applyFont="1" applyFill="1" applyBorder="1" applyAlignment="1">
      <alignment horizontal="right" vertical="center" wrapText="1"/>
    </xf>
    <xf numFmtId="164" fontId="7" fillId="0" borderId="0" xfId="5" applyNumberFormat="1" applyFont="1" applyAlignment="1">
      <alignment vertical="center" wrapText="1"/>
    </xf>
    <xf numFmtId="164" fontId="7" fillId="0" borderId="2" xfId="5" applyNumberFormat="1" applyFont="1" applyBorder="1" applyAlignment="1">
      <alignment vertical="center" wrapText="1"/>
    </xf>
    <xf numFmtId="0" fontId="64" fillId="0" borderId="0" xfId="5" applyFont="1"/>
    <xf numFmtId="164" fontId="63" fillId="0" borderId="0" xfId="5" applyNumberFormat="1" applyFont="1" applyAlignment="1">
      <alignment vertical="center" wrapText="1"/>
    </xf>
    <xf numFmtId="0" fontId="65" fillId="0" borderId="0" xfId="5" applyFont="1"/>
    <xf numFmtId="3" fontId="61" fillId="0" borderId="0" xfId="5" applyNumberFormat="1"/>
    <xf numFmtId="171" fontId="7" fillId="14" borderId="0" xfId="1" applyNumberFormat="1" applyFont="1" applyFill="1" applyBorder="1" applyAlignment="1">
      <alignment vertical="center" wrapText="1"/>
    </xf>
    <xf numFmtId="0" fontId="61" fillId="14" borderId="0" xfId="5" applyFill="1"/>
    <xf numFmtId="0" fontId="6" fillId="0" borderId="0" xfId="5" applyFont="1" applyAlignment="1">
      <alignment horizontal="center" vertical="center" wrapText="1" readingOrder="2"/>
    </xf>
    <xf numFmtId="172" fontId="1" fillId="0" borderId="0" xfId="0" applyNumberFormat="1" applyFont="1" applyAlignment="1">
      <alignment horizontal="center" vertical="center"/>
    </xf>
    <xf numFmtId="1" fontId="11" fillId="0" borderId="12" xfId="0" applyNumberFormat="1" applyFont="1" applyBorder="1" applyAlignment="1">
      <alignment vertical="center"/>
    </xf>
    <xf numFmtId="2" fontId="11" fillId="0" borderId="12" xfId="0" applyNumberFormat="1" applyFont="1" applyBorder="1" applyAlignment="1">
      <alignment vertical="center"/>
    </xf>
    <xf numFmtId="1" fontId="11" fillId="0" borderId="8" xfId="0" applyNumberFormat="1" applyFont="1" applyBorder="1" applyAlignment="1">
      <alignment vertical="center"/>
    </xf>
    <xf numFmtId="2" fontId="11" fillId="0" borderId="8" xfId="0" applyNumberFormat="1" applyFont="1" applyBorder="1" applyAlignment="1">
      <alignment vertical="center"/>
    </xf>
    <xf numFmtId="0" fontId="9" fillId="7" borderId="3" xfId="0" applyFont="1" applyFill="1" applyBorder="1" applyAlignment="1">
      <alignment horizontal="right" vertical="center" wrapText="1"/>
    </xf>
    <xf numFmtId="167" fontId="11" fillId="0" borderId="2" xfId="1" applyNumberFormat="1" applyFont="1" applyBorder="1" applyAlignment="1">
      <alignment horizontal="right" vertical="center"/>
    </xf>
    <xf numFmtId="167" fontId="11" fillId="0" borderId="3" xfId="1" applyNumberFormat="1" applyFont="1" applyBorder="1" applyAlignment="1">
      <alignment horizontal="right" vertical="center"/>
    </xf>
    <xf numFmtId="0" fontId="29" fillId="0" borderId="0" xfId="2" applyFont="1" applyAlignment="1">
      <alignment horizontal="center" vertical="center" wrapText="1" readingOrder="2"/>
    </xf>
    <xf numFmtId="1" fontId="7" fillId="0" borderId="12" xfId="5" applyNumberFormat="1" applyFont="1" applyBorder="1" applyAlignment="1">
      <alignment vertical="center" wrapText="1"/>
    </xf>
    <xf numFmtId="1" fontId="7" fillId="0" borderId="2" xfId="5" applyNumberFormat="1" applyFont="1" applyBorder="1" applyAlignment="1">
      <alignment vertical="center" wrapText="1"/>
    </xf>
    <xf numFmtId="0" fontId="29" fillId="0" borderId="0" xfId="2" applyFont="1" applyAlignment="1">
      <alignment vertical="center" wrapText="1" readingOrder="2"/>
    </xf>
    <xf numFmtId="0" fontId="9" fillId="7" borderId="3" xfId="0" applyFont="1" applyFill="1" applyBorder="1" applyAlignment="1">
      <alignment vertical="center" wrapText="1"/>
    </xf>
    <xf numFmtId="0" fontId="9" fillId="9" borderId="13" xfId="0" applyFont="1" applyFill="1" applyBorder="1" applyAlignment="1">
      <alignment horizontal="right" vertical="center"/>
    </xf>
    <xf numFmtId="0" fontId="9" fillId="7" borderId="13" xfId="0" applyFont="1" applyFill="1" applyBorder="1" applyAlignment="1">
      <alignment vertical="center" wrapText="1"/>
    </xf>
    <xf numFmtId="0" fontId="9" fillId="7" borderId="7" xfId="0" applyFont="1" applyFill="1" applyBorder="1" applyAlignment="1">
      <alignment horizontal="right" vertical="center" wrapText="1"/>
    </xf>
    <xf numFmtId="0" fontId="9" fillId="7" borderId="0" xfId="0" applyFont="1" applyFill="1" applyAlignment="1">
      <alignment horizontal="right" vertical="center" wrapText="1"/>
    </xf>
    <xf numFmtId="0" fontId="9" fillId="6" borderId="7" xfId="0" applyFont="1" applyFill="1" applyBorder="1" applyAlignment="1">
      <alignment horizontal="right" vertical="center" wrapText="1"/>
    </xf>
    <xf numFmtId="0" fontId="9" fillId="7" borderId="13" xfId="0" applyFont="1" applyFill="1" applyBorder="1" applyAlignment="1">
      <alignment horizontal="right" vertical="center" wrapText="1"/>
    </xf>
    <xf numFmtId="0" fontId="9" fillId="6" borderId="0" xfId="0" applyFont="1" applyFill="1" applyAlignment="1">
      <alignment horizontal="right" vertical="center" wrapText="1"/>
    </xf>
    <xf numFmtId="0" fontId="9" fillId="7" borderId="13" xfId="0" applyFont="1" applyFill="1" applyBorder="1" applyAlignment="1">
      <alignment vertical="center" wrapText="1" readingOrder="2"/>
    </xf>
    <xf numFmtId="0" fontId="9" fillId="6" borderId="7" xfId="0" applyFont="1" applyFill="1" applyBorder="1" applyAlignment="1">
      <alignment vertical="center" wrapText="1" readingOrder="2"/>
    </xf>
    <xf numFmtId="0" fontId="0" fillId="6" borderId="7" xfId="0" applyFill="1" applyBorder="1"/>
    <xf numFmtId="0" fontId="9" fillId="7" borderId="0" xfId="0" applyFont="1" applyFill="1" applyAlignment="1">
      <alignment horizontal="right" vertical="center" wrapText="1" readingOrder="2"/>
    </xf>
    <xf numFmtId="0" fontId="9" fillId="6" borderId="0" xfId="0" applyFont="1" applyFill="1" applyAlignment="1">
      <alignment vertical="center" wrapText="1" readingOrder="2"/>
    </xf>
    <xf numFmtId="0" fontId="9" fillId="7" borderId="7" xfId="0" applyFont="1" applyFill="1" applyBorder="1" applyAlignment="1">
      <alignment horizontal="right" vertical="center" wrapText="1" readingOrder="2"/>
    </xf>
    <xf numFmtId="0" fontId="9" fillId="7" borderId="13" xfId="0" applyFont="1" applyFill="1" applyBorder="1" applyAlignment="1">
      <alignment horizontal="right" vertical="center" wrapText="1" readingOrder="2"/>
    </xf>
    <xf numFmtId="0" fontId="9" fillId="7" borderId="13" xfId="2" applyFont="1" applyFill="1" applyBorder="1" applyAlignment="1">
      <alignment horizontal="right" vertical="center" wrapText="1"/>
    </xf>
    <xf numFmtId="0" fontId="9" fillId="7" borderId="13" xfId="3" applyFont="1" applyFill="1" applyBorder="1" applyAlignment="1">
      <alignment horizontal="right" vertical="center" wrapText="1"/>
    </xf>
    <xf numFmtId="0" fontId="9" fillId="7" borderId="13" xfId="3" applyFont="1" applyFill="1" applyBorder="1" applyAlignment="1">
      <alignment horizontal="right" vertical="center"/>
    </xf>
    <xf numFmtId="0" fontId="9" fillId="6" borderId="7" xfId="3" applyFont="1" applyFill="1" applyBorder="1" applyAlignment="1">
      <alignment horizontal="right" vertical="center"/>
    </xf>
    <xf numFmtId="9" fontId="10" fillId="6" borderId="7" xfId="4" applyFont="1" applyFill="1" applyBorder="1" applyAlignment="1">
      <alignment vertical="center" wrapText="1"/>
    </xf>
    <xf numFmtId="165" fontId="10" fillId="7" borderId="13" xfId="1" applyNumberFormat="1" applyFont="1" applyFill="1" applyBorder="1" applyAlignment="1">
      <alignment vertical="center" wrapText="1"/>
    </xf>
    <xf numFmtId="0" fontId="23" fillId="6" borderId="7" xfId="0" applyFont="1" applyFill="1" applyBorder="1" applyAlignment="1">
      <alignment horizontal="right" vertical="center" wrapText="1"/>
    </xf>
    <xf numFmtId="0" fontId="9" fillId="7" borderId="13" xfId="0" applyFont="1" applyFill="1" applyBorder="1" applyAlignment="1">
      <alignment horizontal="right" vertical="center"/>
    </xf>
    <xf numFmtId="0" fontId="9" fillId="7" borderId="13" xfId="0" applyFont="1" applyFill="1" applyBorder="1" applyAlignment="1">
      <alignment horizontal="right" vertical="center" readingOrder="2"/>
    </xf>
    <xf numFmtId="0" fontId="8" fillId="7" borderId="13"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4" fillId="11" borderId="4" xfId="0" applyFont="1" applyFill="1" applyBorder="1" applyAlignment="1">
      <alignment horizontal="right" vertical="center" readingOrder="2"/>
    </xf>
    <xf numFmtId="0" fontId="4" fillId="11" borderId="4" xfId="0" applyFont="1" applyFill="1" applyBorder="1" applyAlignment="1">
      <alignment horizontal="right" vertical="center" wrapText="1" readingOrder="2"/>
    </xf>
    <xf numFmtId="2" fontId="7" fillId="11" borderId="4" xfId="0" applyNumberFormat="1" applyFont="1" applyFill="1" applyBorder="1" applyAlignment="1">
      <alignment horizontal="right" vertical="center"/>
    </xf>
    <xf numFmtId="0" fontId="55" fillId="6" borderId="7" xfId="0" applyFont="1" applyFill="1" applyBorder="1" applyAlignment="1">
      <alignment horizontal="right" vertical="center" wrapText="1"/>
    </xf>
    <xf numFmtId="0" fontId="15" fillId="7" borderId="15" xfId="2" applyFont="1" applyFill="1" applyBorder="1" applyAlignment="1">
      <alignment vertical="center"/>
    </xf>
    <xf numFmtId="0" fontId="0" fillId="0" borderId="0" xfId="0" applyAlignment="1">
      <alignment vertical="center" wrapText="1"/>
    </xf>
    <xf numFmtId="0" fontId="11" fillId="10" borderId="15" xfId="0" applyFont="1" applyFill="1" applyBorder="1" applyAlignment="1">
      <alignment vertical="center" wrapText="1"/>
    </xf>
    <xf numFmtId="164" fontId="11" fillId="0" borderId="15" xfId="0" applyNumberFormat="1" applyFont="1" applyBorder="1" applyAlignment="1">
      <alignment vertical="center" wrapText="1"/>
    </xf>
    <xf numFmtId="1" fontId="11" fillId="0" borderId="3" xfId="0" applyNumberFormat="1" applyFont="1" applyBorder="1" applyAlignment="1">
      <alignment horizontal="left" vertical="center" wrapText="1" readingOrder="2"/>
    </xf>
    <xf numFmtId="166" fontId="11" fillId="0" borderId="15" xfId="0" applyNumberFormat="1" applyFont="1" applyBorder="1" applyAlignment="1">
      <alignment horizontal="right" vertical="center" wrapText="1"/>
    </xf>
    <xf numFmtId="1" fontId="0" fillId="0" borderId="10" xfId="0" applyNumberFormat="1" applyBorder="1"/>
    <xf numFmtId="0" fontId="49" fillId="0" borderId="11" xfId="1" applyNumberFormat="1" applyFont="1" applyBorder="1" applyAlignment="1">
      <alignment horizontal="right" vertical="center" readingOrder="2"/>
    </xf>
    <xf numFmtId="0" fontId="6" fillId="7" borderId="13" xfId="0" applyFont="1" applyFill="1" applyBorder="1" applyAlignment="1">
      <alignment horizontal="right" vertical="center" wrapText="1"/>
    </xf>
    <xf numFmtId="9" fontId="54" fillId="6" borderId="3" xfId="4" applyFont="1" applyFill="1" applyBorder="1" applyAlignment="1">
      <alignment vertical="center" wrapText="1"/>
    </xf>
    <xf numFmtId="9" fontId="4" fillId="6" borderId="3" xfId="4" applyFont="1" applyFill="1" applyBorder="1" applyAlignment="1">
      <alignment vertical="center" wrapText="1"/>
    </xf>
    <xf numFmtId="0" fontId="67" fillId="9" borderId="13" xfId="5" applyFont="1" applyFill="1" applyBorder="1" applyAlignment="1">
      <alignment horizontal="right" vertical="center" wrapText="1"/>
    </xf>
    <xf numFmtId="0" fontId="67" fillId="9" borderId="13" xfId="5" applyFont="1" applyFill="1" applyBorder="1" applyAlignment="1">
      <alignment vertical="center" wrapText="1"/>
    </xf>
    <xf numFmtId="0" fontId="15" fillId="0" borderId="12" xfId="2" applyFont="1" applyBorder="1" applyAlignment="1">
      <alignment vertical="center" wrapText="1"/>
    </xf>
    <xf numFmtId="167" fontId="17" fillId="0" borderId="11" xfId="2" applyNumberFormat="1" applyFont="1" applyBorder="1" applyAlignment="1">
      <alignment vertical="center" wrapText="1"/>
    </xf>
    <xf numFmtId="2" fontId="17" fillId="0" borderId="2" xfId="2" applyNumberFormat="1" applyFont="1" applyBorder="1" applyAlignment="1">
      <alignment vertical="center" wrapText="1"/>
    </xf>
    <xf numFmtId="0" fontId="54" fillId="6" borderId="0" xfId="2" applyFont="1" applyFill="1" applyAlignment="1">
      <alignment horizontal="center" vertical="center" wrapText="1" readingOrder="2"/>
    </xf>
    <xf numFmtId="1" fontId="15" fillId="0" borderId="5" xfId="0" applyNumberFormat="1" applyFont="1" applyBorder="1" applyAlignment="1">
      <alignment vertical="center" wrapText="1" readingOrder="2"/>
    </xf>
    <xf numFmtId="0" fontId="9" fillId="7" borderId="0" xfId="0" applyFont="1" applyFill="1" applyAlignment="1">
      <alignment vertical="center" wrapText="1" readingOrder="2"/>
    </xf>
    <xf numFmtId="3" fontId="17" fillId="7" borderId="0" xfId="3" applyNumberFormat="1" applyFont="1" applyFill="1" applyAlignment="1">
      <alignment vertical="center" wrapText="1"/>
    </xf>
    <xf numFmtId="3" fontId="17" fillId="0" borderId="0" xfId="3" applyNumberFormat="1" applyFont="1" applyAlignment="1">
      <alignment horizontal="left" vertical="center" wrapText="1"/>
    </xf>
    <xf numFmtId="3" fontId="11" fillId="0" borderId="12" xfId="5" applyNumberFormat="1" applyFont="1" applyBorder="1" applyAlignment="1">
      <alignment vertical="center" wrapText="1"/>
    </xf>
    <xf numFmtId="1" fontId="40" fillId="0" borderId="0" xfId="2" applyNumberFormat="1" applyFont="1" applyAlignment="1">
      <alignment horizontal="center" vertical="center"/>
    </xf>
    <xf numFmtId="1" fontId="40" fillId="3" borderId="0" xfId="2" applyNumberFormat="1" applyFont="1" applyFill="1" applyAlignment="1">
      <alignment horizontal="center" vertical="center"/>
    </xf>
    <xf numFmtId="0" fontId="16" fillId="0" borderId="5" xfId="0" applyFont="1" applyBorder="1" applyAlignment="1">
      <alignment vertical="center" wrapText="1"/>
    </xf>
    <xf numFmtId="0" fontId="45" fillId="0" borderId="5" xfId="0" applyFont="1" applyBorder="1"/>
    <xf numFmtId="3" fontId="40" fillId="0" borderId="5" xfId="3" applyNumberFormat="1" applyFont="1" applyBorder="1" applyAlignment="1">
      <alignment horizontal="left" vertical="center" wrapText="1"/>
    </xf>
    <xf numFmtId="0" fontId="40" fillId="0" borderId="5" xfId="2" applyFont="1" applyBorder="1" applyAlignment="1">
      <alignment horizontal="center" vertical="center" readingOrder="2"/>
    </xf>
    <xf numFmtId="0" fontId="40" fillId="0" borderId="5" xfId="2" applyFont="1" applyBorder="1" applyAlignment="1">
      <alignment horizontal="center" vertical="center"/>
    </xf>
    <xf numFmtId="0" fontId="40" fillId="0" borderId="5" xfId="3" applyFont="1" applyBorder="1" applyAlignment="1">
      <alignment horizontal="center" vertical="center"/>
    </xf>
    <xf numFmtId="0" fontId="9" fillId="7" borderId="13" xfId="5" applyFont="1" applyFill="1" applyBorder="1" applyAlignment="1">
      <alignment horizontal="right" vertical="center" wrapText="1"/>
    </xf>
    <xf numFmtId="0" fontId="9" fillId="7" borderId="13" xfId="5" applyFont="1" applyFill="1" applyBorder="1" applyAlignment="1">
      <alignment vertical="center" wrapText="1"/>
    </xf>
    <xf numFmtId="9" fontId="9" fillId="6" borderId="7" xfId="4" applyFont="1" applyFill="1" applyBorder="1" applyAlignment="1">
      <alignment vertical="center" wrapText="1"/>
    </xf>
    <xf numFmtId="0" fontId="44" fillId="0" borderId="12" xfId="0" applyFont="1" applyBorder="1" applyAlignment="1">
      <alignment horizontal="left" vertical="center" wrapText="1" readingOrder="2"/>
    </xf>
    <xf numFmtId="165" fontId="7" fillId="0" borderId="11" xfId="1" applyNumberFormat="1" applyFont="1" applyBorder="1" applyAlignment="1">
      <alignment horizontal="right" vertical="center" wrapText="1"/>
    </xf>
    <xf numFmtId="0" fontId="4" fillId="11" borderId="13" xfId="0" applyFont="1" applyFill="1" applyBorder="1" applyAlignment="1">
      <alignment horizontal="right" vertical="center" wrapText="1" readingOrder="2"/>
    </xf>
    <xf numFmtId="43" fontId="11" fillId="0" borderId="2" xfId="1" applyFont="1" applyBorder="1" applyAlignment="1">
      <alignment horizontal="left" vertical="center" wrapText="1"/>
    </xf>
    <xf numFmtId="166" fontId="11" fillId="0" borderId="2" xfId="1" applyNumberFormat="1" applyFont="1" applyBorder="1" applyAlignment="1">
      <alignment horizontal="left" vertical="center" wrapText="1"/>
    </xf>
    <xf numFmtId="165" fontId="11" fillId="0" borderId="2" xfId="1" applyNumberFormat="1" applyFont="1" applyBorder="1" applyAlignment="1">
      <alignment horizontal="left" vertical="center" wrapText="1"/>
    </xf>
    <xf numFmtId="3" fontId="11" fillId="0" borderId="12" xfId="1" applyNumberFormat="1" applyFont="1" applyBorder="1" applyAlignment="1">
      <alignment horizontal="right" vertical="center" readingOrder="2"/>
    </xf>
    <xf numFmtId="3" fontId="11" fillId="0" borderId="10" xfId="1" applyNumberFormat="1" applyFont="1" applyBorder="1" applyAlignment="1">
      <alignment horizontal="right" vertical="center" readingOrder="2"/>
    </xf>
    <xf numFmtId="3" fontId="11" fillId="0" borderId="13" xfId="1" applyNumberFormat="1" applyFont="1" applyBorder="1" applyAlignment="1">
      <alignment horizontal="right" vertical="center" readingOrder="2"/>
    </xf>
    <xf numFmtId="43" fontId="7" fillId="0" borderId="3" xfId="1" applyFont="1" applyBorder="1" applyAlignment="1">
      <alignment horizontal="left" vertical="center" wrapText="1"/>
    </xf>
    <xf numFmtId="43" fontId="7" fillId="7" borderId="15" xfId="1" applyFont="1" applyFill="1" applyBorder="1" applyAlignment="1">
      <alignment horizontal="left" vertical="center" wrapText="1"/>
    </xf>
    <xf numFmtId="3" fontId="17" fillId="7" borderId="15" xfId="2" applyNumberFormat="1" applyFont="1" applyFill="1" applyBorder="1" applyAlignment="1">
      <alignment vertical="center"/>
    </xf>
    <xf numFmtId="0" fontId="17" fillId="7" borderId="15" xfId="2" applyFont="1" applyFill="1" applyBorder="1" applyAlignment="1">
      <alignment vertical="center"/>
    </xf>
    <xf numFmtId="3" fontId="7" fillId="0" borderId="0" xfId="5" applyNumberFormat="1" applyFont="1" applyAlignment="1">
      <alignment vertical="center" wrapText="1"/>
    </xf>
    <xf numFmtId="168" fontId="7" fillId="0" borderId="2" xfId="1" applyNumberFormat="1" applyFont="1" applyFill="1" applyBorder="1" applyAlignment="1">
      <alignment horizontal="left" vertical="center" wrapText="1"/>
    </xf>
    <xf numFmtId="164" fontId="68" fillId="0" borderId="0" xfId="0" applyNumberFormat="1" applyFont="1"/>
    <xf numFmtId="3" fontId="1" fillId="0" borderId="0" xfId="0" applyNumberFormat="1" applyFont="1" applyAlignment="1">
      <alignment vertical="center"/>
    </xf>
    <xf numFmtId="0" fontId="67" fillId="0" borderId="0" xfId="0" applyFont="1" applyAlignment="1">
      <alignment horizontal="right" vertical="top"/>
    </xf>
    <xf numFmtId="0" fontId="69" fillId="0" borderId="0" xfId="0" applyFont="1" applyAlignment="1">
      <alignment horizontal="left" vertical="top"/>
    </xf>
    <xf numFmtId="0" fontId="54" fillId="6" borderId="7" xfId="0" applyFont="1" applyFill="1" applyBorder="1" applyAlignment="1">
      <alignment horizontal="right" vertical="center" wrapText="1" readingOrder="2"/>
    </xf>
    <xf numFmtId="4" fontId="17" fillId="0" borderId="2" xfId="3" applyNumberFormat="1" applyFont="1" applyBorder="1" applyAlignment="1">
      <alignment vertical="center" wrapText="1" readingOrder="2"/>
    </xf>
    <xf numFmtId="4" fontId="17" fillId="7" borderId="15" xfId="3" applyNumberFormat="1" applyFont="1" applyFill="1" applyBorder="1" applyAlignment="1">
      <alignment vertical="center" wrapText="1" readingOrder="2"/>
    </xf>
    <xf numFmtId="0" fontId="11" fillId="0" borderId="3" xfId="0" applyFont="1" applyBorder="1" applyAlignment="1">
      <alignment horizontal="right" vertical="center"/>
    </xf>
    <xf numFmtId="165" fontId="11" fillId="0" borderId="0" xfId="1" applyNumberFormat="1" applyFont="1" applyBorder="1" applyAlignment="1">
      <alignment horizontal="right" vertical="center"/>
    </xf>
    <xf numFmtId="166" fontId="7" fillId="0" borderId="3" xfId="1" applyNumberFormat="1" applyFont="1" applyBorder="1" applyAlignment="1">
      <alignment horizontal="center" vertical="center" wrapText="1"/>
    </xf>
    <xf numFmtId="2" fontId="11" fillId="0" borderId="3" xfId="0" applyNumberFormat="1" applyFont="1" applyBorder="1" applyAlignment="1">
      <alignment horizontal="right" vertical="center"/>
    </xf>
    <xf numFmtId="3" fontId="7" fillId="7" borderId="15" xfId="0" applyNumberFormat="1" applyFont="1" applyFill="1" applyBorder="1" applyAlignment="1">
      <alignment vertical="center" wrapText="1"/>
    </xf>
    <xf numFmtId="166" fontId="7" fillId="7" borderId="15" xfId="1" applyNumberFormat="1" applyFont="1" applyFill="1" applyBorder="1" applyAlignment="1">
      <alignment horizontal="center" vertical="center" wrapText="1"/>
    </xf>
    <xf numFmtId="2" fontId="11" fillId="7" borderId="15" xfId="0" applyNumberFormat="1" applyFont="1" applyFill="1" applyBorder="1" applyAlignment="1">
      <alignment horizontal="right" vertical="center"/>
    </xf>
    <xf numFmtId="164" fontId="11" fillId="0" borderId="3" xfId="0" applyNumberFormat="1" applyFont="1" applyBorder="1" applyAlignment="1">
      <alignment vertical="center"/>
    </xf>
    <xf numFmtId="164" fontId="11" fillId="7" borderId="15" xfId="0" applyNumberFormat="1" applyFont="1" applyFill="1" applyBorder="1" applyAlignment="1">
      <alignment vertical="center"/>
    </xf>
    <xf numFmtId="166" fontId="11" fillId="0" borderId="15" xfId="1" applyNumberFormat="1" applyFont="1" applyBorder="1" applyAlignment="1">
      <alignment vertical="center" wrapText="1"/>
    </xf>
    <xf numFmtId="43" fontId="7" fillId="0" borderId="3" xfId="1" applyFont="1" applyFill="1" applyBorder="1" applyAlignment="1">
      <alignment vertical="center"/>
    </xf>
    <xf numFmtId="0" fontId="8" fillId="7" borderId="15" xfId="0" applyFont="1" applyFill="1" applyBorder="1" applyAlignment="1">
      <alignment horizontal="right" vertical="center" wrapText="1"/>
    </xf>
    <xf numFmtId="43" fontId="7" fillId="7" borderId="15" xfId="1" applyFont="1" applyFill="1" applyBorder="1" applyAlignment="1">
      <alignment vertical="center"/>
    </xf>
    <xf numFmtId="43" fontId="7" fillId="7" borderId="15" xfId="1" applyFont="1" applyFill="1" applyBorder="1" applyAlignment="1">
      <alignment horizontal="right" vertical="center"/>
    </xf>
    <xf numFmtId="2" fontId="19" fillId="0" borderId="0" xfId="3" applyNumberFormat="1"/>
    <xf numFmtId="3" fontId="62" fillId="0" borderId="0" xfId="5" applyNumberFormat="1" applyFont="1" applyAlignment="1">
      <alignment vertical="center" wrapText="1"/>
    </xf>
    <xf numFmtId="168" fontId="7" fillId="7" borderId="15" xfId="1" applyNumberFormat="1" applyFont="1" applyFill="1" applyBorder="1" applyAlignment="1">
      <alignment horizontal="left" vertical="center" wrapText="1"/>
    </xf>
    <xf numFmtId="168" fontId="7" fillId="7" borderId="15" xfId="1" applyNumberFormat="1" applyFont="1" applyFill="1" applyBorder="1" applyAlignment="1">
      <alignment vertical="center" wrapText="1"/>
    </xf>
    <xf numFmtId="171" fontId="7" fillId="7" borderId="15" xfId="1" applyNumberFormat="1" applyFont="1" applyFill="1" applyBorder="1" applyAlignment="1">
      <alignment horizontal="left" vertical="center" wrapText="1"/>
    </xf>
    <xf numFmtId="0" fontId="24" fillId="0" borderId="8" xfId="2" applyFont="1" applyBorder="1" applyAlignment="1">
      <alignment horizontal="center" vertical="center"/>
    </xf>
    <xf numFmtId="0" fontId="4" fillId="0" borderId="0" xfId="0" applyFont="1" applyAlignment="1">
      <alignment vertical="center"/>
    </xf>
    <xf numFmtId="0" fontId="17" fillId="0" borderId="0" xfId="2" applyFont="1" applyAlignment="1">
      <alignment vertical="center" wrapText="1" readingOrder="2"/>
    </xf>
    <xf numFmtId="164" fontId="17" fillId="0" borderId="0" xfId="2" applyNumberFormat="1" applyFont="1" applyAlignment="1">
      <alignment vertical="center" wrapText="1" readingOrder="2"/>
    </xf>
    <xf numFmtId="3" fontId="15" fillId="0" borderId="0" xfId="3" applyNumberFormat="1" applyFont="1" applyAlignment="1">
      <alignment horizontal="right" vertical="center" wrapText="1"/>
    </xf>
    <xf numFmtId="0" fontId="8" fillId="7" borderId="0" xfId="0" applyFont="1" applyFill="1" applyAlignment="1">
      <alignment horizontal="right" vertical="center" wrapText="1"/>
    </xf>
    <xf numFmtId="165" fontId="17" fillId="0" borderId="12" xfId="1" applyNumberFormat="1" applyFont="1" applyFill="1" applyBorder="1" applyAlignment="1">
      <alignment vertical="center" wrapText="1" readingOrder="2"/>
    </xf>
    <xf numFmtId="3" fontId="17" fillId="0" borderId="12" xfId="3" applyNumberFormat="1" applyFont="1" applyBorder="1" applyAlignment="1">
      <alignment vertical="center" wrapText="1" readingOrder="2"/>
    </xf>
    <xf numFmtId="164" fontId="17" fillId="0" borderId="0" xfId="2" applyNumberFormat="1" applyFont="1" applyAlignment="1">
      <alignment vertical="center" wrapText="1"/>
    </xf>
    <xf numFmtId="167" fontId="17" fillId="0" borderId="12" xfId="2" applyNumberFormat="1" applyFont="1" applyBorder="1" applyAlignment="1">
      <alignment vertical="center" wrapText="1"/>
    </xf>
    <xf numFmtId="4" fontId="17" fillId="0" borderId="12" xfId="3" applyNumberFormat="1" applyFont="1" applyBorder="1" applyAlignment="1">
      <alignment vertical="center" wrapText="1" readingOrder="2"/>
    </xf>
    <xf numFmtId="167" fontId="17" fillId="0" borderId="12" xfId="3" applyNumberFormat="1" applyFont="1" applyBorder="1" applyAlignment="1">
      <alignment vertical="center" wrapText="1" readingOrder="2"/>
    </xf>
    <xf numFmtId="0" fontId="8" fillId="7" borderId="7" xfId="0" applyFont="1" applyFill="1" applyBorder="1" applyAlignment="1">
      <alignment horizontal="right" vertical="center" wrapText="1"/>
    </xf>
    <xf numFmtId="1" fontId="17" fillId="0" borderId="2" xfId="2" applyNumberFormat="1" applyFont="1" applyBorder="1" applyAlignment="1">
      <alignment horizontal="right" vertical="center" readingOrder="2"/>
    </xf>
    <xf numFmtId="0" fontId="9" fillId="0" borderId="5" xfId="0" applyFont="1" applyBorder="1" applyAlignment="1">
      <alignment horizontal="right" vertical="center" wrapText="1"/>
    </xf>
    <xf numFmtId="0" fontId="4" fillId="7" borderId="15" xfId="0" applyFont="1" applyFill="1" applyBorder="1" applyAlignment="1">
      <alignment horizontal="right" vertical="center" wrapText="1" readingOrder="2"/>
    </xf>
    <xf numFmtId="0" fontId="12" fillId="0" borderId="0" xfId="0" applyFont="1" applyAlignment="1">
      <alignment horizontal="center" vertical="center" wrapText="1"/>
    </xf>
    <xf numFmtId="0" fontId="12" fillId="0" borderId="0" xfId="0" applyFont="1" applyAlignment="1">
      <alignment horizontal="right" vertical="center" wrapText="1"/>
    </xf>
    <xf numFmtId="0" fontId="54" fillId="6" borderId="14" xfId="0" applyFont="1" applyFill="1" applyBorder="1" applyAlignment="1">
      <alignment horizontal="center" vertical="center"/>
    </xf>
    <xf numFmtId="0" fontId="8" fillId="0" borderId="0" xfId="0" applyFont="1" applyAlignment="1">
      <alignment horizontal="right" vertical="center" wrapText="1"/>
    </xf>
    <xf numFmtId="0" fontId="4" fillId="0" borderId="10" xfId="0" applyFont="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54" fillId="6" borderId="9" xfId="0" applyFont="1" applyFill="1" applyBorder="1" applyAlignment="1">
      <alignment horizontal="right" vertical="center"/>
    </xf>
    <xf numFmtId="0" fontId="54" fillId="6" borderId="7" xfId="0" applyFont="1" applyFill="1" applyBorder="1" applyAlignment="1">
      <alignment horizontal="right" vertical="center"/>
    </xf>
    <xf numFmtId="0" fontId="8" fillId="0" borderId="9" xfId="0" applyFont="1" applyBorder="1" applyAlignment="1">
      <alignment horizontal="right" vertical="center" wrapText="1" readingOrder="2"/>
    </xf>
    <xf numFmtId="0" fontId="54" fillId="6" borderId="9" xfId="0" applyFont="1" applyFill="1" applyBorder="1" applyAlignment="1">
      <alignment horizontal="right" vertical="center" wrapText="1"/>
    </xf>
    <xf numFmtId="0" fontId="54" fillId="6" borderId="7" xfId="0" applyFont="1" applyFill="1" applyBorder="1" applyAlignment="1">
      <alignment horizontal="right" vertical="center" wrapText="1"/>
    </xf>
    <xf numFmtId="0" fontId="9" fillId="0" borderId="5" xfId="0" applyFont="1" applyBorder="1" applyAlignment="1">
      <alignment horizontal="right" vertical="center" wrapText="1" readingOrder="2"/>
    </xf>
    <xf numFmtId="0" fontId="2" fillId="0" borderId="0" xfId="0" applyFont="1" applyAlignment="1">
      <alignment horizontal="center" vertical="center" wrapText="1" readingOrder="2"/>
    </xf>
    <xf numFmtId="0" fontId="2"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right" vertical="center" wrapText="1" readingOrder="2"/>
    </xf>
    <xf numFmtId="0" fontId="15" fillId="0" borderId="2" xfId="2" applyFont="1" applyBorder="1" applyAlignment="1">
      <alignment horizontal="right" vertical="center" wrapText="1"/>
    </xf>
    <xf numFmtId="0" fontId="15" fillId="7" borderId="15" xfId="2" applyFont="1" applyFill="1" applyBorder="1" applyAlignment="1">
      <alignment horizontal="right" vertical="center"/>
    </xf>
    <xf numFmtId="0" fontId="67" fillId="0" borderId="0" xfId="0" applyFont="1" applyAlignment="1">
      <alignment horizontal="right" vertical="center"/>
    </xf>
    <xf numFmtId="0" fontId="15" fillId="0" borderId="3" xfId="2" applyFont="1" applyBorder="1" applyAlignment="1">
      <alignment horizontal="right" vertical="center" wrapText="1"/>
    </xf>
    <xf numFmtId="0" fontId="67" fillId="0" borderId="0" xfId="0" applyFont="1" applyAlignment="1">
      <alignment horizontal="right" vertical="top"/>
    </xf>
    <xf numFmtId="0" fontId="52" fillId="0" borderId="0" xfId="0" applyFont="1" applyAlignment="1">
      <alignment vertical="top" wrapText="1"/>
    </xf>
    <xf numFmtId="0" fontId="67" fillId="0" borderId="0" xfId="0" applyFont="1" applyAlignment="1">
      <alignment horizontal="right" vertical="top" wrapText="1"/>
    </xf>
    <xf numFmtId="0" fontId="2" fillId="0" borderId="0" xfId="0" applyFont="1" applyAlignment="1">
      <alignment horizontal="center" wrapText="1"/>
    </xf>
    <xf numFmtId="0" fontId="54" fillId="8" borderId="14" xfId="0" applyFont="1" applyFill="1" applyBorder="1" applyAlignment="1">
      <alignment horizontal="right" vertical="center"/>
    </xf>
    <xf numFmtId="0" fontId="54" fillId="8" borderId="13" xfId="0" applyFont="1" applyFill="1" applyBorder="1" applyAlignment="1">
      <alignment horizontal="right" vertical="center"/>
    </xf>
    <xf numFmtId="0" fontId="12" fillId="0" borderId="0" xfId="0" applyFont="1" applyAlignment="1">
      <alignment vertical="center" wrapText="1"/>
    </xf>
    <xf numFmtId="0" fontId="54" fillId="8" borderId="9" xfId="0" applyFont="1" applyFill="1" applyBorder="1" applyAlignment="1">
      <alignment horizontal="right" vertical="center"/>
    </xf>
    <xf numFmtId="0" fontId="54" fillId="8" borderId="7" xfId="0" applyFont="1" applyFill="1" applyBorder="1" applyAlignment="1">
      <alignment horizontal="right" vertical="center"/>
    </xf>
    <xf numFmtId="0" fontId="54" fillId="8" borderId="9" xfId="0" applyFont="1" applyFill="1" applyBorder="1" applyAlignment="1">
      <alignment horizontal="center" vertical="center"/>
    </xf>
    <xf numFmtId="0" fontId="15" fillId="0" borderId="10" xfId="2" applyFont="1" applyBorder="1" applyAlignment="1">
      <alignment horizontal="right" vertical="center" wrapText="1"/>
    </xf>
    <xf numFmtId="0" fontId="4" fillId="0" borderId="0" xfId="0" applyFont="1" applyAlignment="1">
      <alignment horizontal="right" vertical="center" wrapText="1"/>
    </xf>
    <xf numFmtId="0" fontId="4" fillId="0" borderId="7" xfId="0" applyFont="1" applyBorder="1" applyAlignment="1">
      <alignment horizontal="right" vertical="center" wrapText="1"/>
    </xf>
    <xf numFmtId="0" fontId="4" fillId="0" borderId="13" xfId="0" applyFont="1" applyBorder="1" applyAlignment="1">
      <alignment horizontal="right" vertical="center" wrapText="1"/>
    </xf>
    <xf numFmtId="0" fontId="4" fillId="0" borderId="5" xfId="0" applyFont="1" applyBorder="1" applyAlignment="1">
      <alignment horizontal="right" vertical="center" wrapText="1"/>
    </xf>
    <xf numFmtId="0" fontId="7" fillId="0" borderId="10" xfId="0" applyFont="1" applyBorder="1" applyAlignment="1">
      <alignment horizontal="right" vertical="center" wrapText="1"/>
    </xf>
    <xf numFmtId="0" fontId="7" fillId="0" borderId="0" xfId="0" applyFont="1" applyAlignment="1">
      <alignment horizontal="right" vertical="center" wrapText="1"/>
    </xf>
    <xf numFmtId="0" fontId="7" fillId="0" borderId="11" xfId="0" applyFont="1" applyBorder="1" applyAlignment="1">
      <alignment horizontal="right" vertical="center" wrapText="1"/>
    </xf>
    <xf numFmtId="0" fontId="8" fillId="0" borderId="5" xfId="0" applyFont="1" applyBorder="1" applyAlignment="1">
      <alignment horizontal="center" vertical="center"/>
    </xf>
    <xf numFmtId="0" fontId="8" fillId="0" borderId="0" xfId="0" applyFont="1" applyAlignment="1">
      <alignment horizontal="right" vertical="center" wrapText="1" readingOrder="2"/>
    </xf>
    <xf numFmtId="0" fontId="54" fillId="6" borderId="0" xfId="0" applyFont="1" applyFill="1" applyAlignment="1">
      <alignment horizontal="right" vertical="center" wrapText="1"/>
    </xf>
    <xf numFmtId="0" fontId="12" fillId="0" borderId="8" xfId="0" applyFont="1" applyBorder="1" applyAlignment="1">
      <alignment horizontal="right" vertical="center" wrapText="1"/>
    </xf>
    <xf numFmtId="0" fontId="54" fillId="6" borderId="14" xfId="0" applyFont="1" applyFill="1" applyBorder="1" applyAlignment="1">
      <alignment horizontal="center" vertical="center" wrapText="1"/>
    </xf>
    <xf numFmtId="0" fontId="54" fillId="6" borderId="0" xfId="0" applyFont="1" applyFill="1" applyAlignment="1">
      <alignment horizontal="right" vertical="center"/>
    </xf>
    <xf numFmtId="0" fontId="8" fillId="0" borderId="9" xfId="0" applyFont="1" applyBorder="1" applyAlignment="1">
      <alignment horizontal="right" vertical="center" wrapText="1"/>
    </xf>
    <xf numFmtId="0" fontId="8" fillId="3" borderId="0" xfId="0" applyFont="1" applyFill="1" applyAlignment="1">
      <alignment horizontal="right" vertical="center" wrapText="1"/>
    </xf>
    <xf numFmtId="0" fontId="54" fillId="6" borderId="9" xfId="0" applyFont="1" applyFill="1" applyBorder="1" applyAlignment="1">
      <alignment vertical="center" wrapText="1"/>
    </xf>
    <xf numFmtId="0" fontId="54" fillId="6" borderId="7" xfId="0" applyFont="1" applyFill="1" applyBorder="1" applyAlignment="1">
      <alignment vertical="center" wrapText="1"/>
    </xf>
    <xf numFmtId="0" fontId="6" fillId="0" borderId="5" xfId="0" applyFont="1" applyBorder="1" applyAlignment="1">
      <alignment horizontal="center" vertical="center"/>
    </xf>
    <xf numFmtId="0" fontId="54" fillId="6" borderId="9" xfId="0" applyFont="1" applyFill="1" applyBorder="1" applyAlignment="1">
      <alignment horizontal="center" vertical="center" wrapText="1"/>
    </xf>
    <xf numFmtId="0" fontId="14" fillId="0" borderId="0" xfId="0" applyFont="1" applyAlignment="1">
      <alignment horizontal="right" vertical="center" wrapText="1" readingOrder="2"/>
    </xf>
    <xf numFmtId="0" fontId="55" fillId="6" borderId="9" xfId="0" applyFont="1" applyFill="1" applyBorder="1" applyAlignment="1">
      <alignment horizontal="right" vertical="center" wrapText="1"/>
    </xf>
    <xf numFmtId="0" fontId="55" fillId="6" borderId="7" xfId="0" applyFont="1" applyFill="1" applyBorder="1" applyAlignment="1">
      <alignment horizontal="right" vertical="center" wrapText="1"/>
    </xf>
    <xf numFmtId="0" fontId="6" fillId="0" borderId="0" xfId="0" applyFont="1" applyAlignment="1">
      <alignment horizontal="center" vertical="center"/>
    </xf>
    <xf numFmtId="0" fontId="4" fillId="0" borderId="6" xfId="0" applyFont="1" applyBorder="1" applyAlignment="1">
      <alignment horizontal="right" vertical="center" wrapText="1"/>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7" xfId="0" applyFont="1" applyBorder="1" applyAlignment="1">
      <alignment horizontal="right" vertical="center"/>
    </xf>
    <xf numFmtId="0" fontId="1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8" xfId="0" applyFont="1" applyBorder="1" applyAlignment="1">
      <alignment horizontal="right" vertical="center"/>
    </xf>
    <xf numFmtId="0" fontId="16" fillId="0" borderId="9" xfId="2" applyFont="1" applyBorder="1" applyAlignment="1">
      <alignment horizontal="right" vertical="center" wrapText="1"/>
    </xf>
    <xf numFmtId="0" fontId="16" fillId="0" borderId="0" xfId="2" applyFont="1" applyAlignment="1">
      <alignment horizontal="right" vertical="center" wrapText="1" readingOrder="2"/>
    </xf>
    <xf numFmtId="0" fontId="29" fillId="0" borderId="0" xfId="0" applyFont="1" applyAlignment="1">
      <alignment horizontal="right" vertical="center"/>
    </xf>
    <xf numFmtId="0" fontId="54" fillId="6" borderId="9" xfId="0" applyFont="1" applyFill="1" applyBorder="1" applyAlignment="1">
      <alignment horizontal="right" wrapText="1"/>
    </xf>
    <xf numFmtId="0" fontId="54" fillId="6" borderId="0" xfId="0" applyFont="1" applyFill="1" applyAlignment="1">
      <alignment horizontal="right" wrapText="1"/>
    </xf>
    <xf numFmtId="0" fontId="30" fillId="0" borderId="0" xfId="0" applyFont="1" applyAlignment="1">
      <alignment horizontal="center"/>
    </xf>
    <xf numFmtId="0" fontId="29" fillId="0" borderId="0" xfId="0" applyFont="1" applyAlignment="1">
      <alignment vertical="center"/>
    </xf>
    <xf numFmtId="0" fontId="33" fillId="0" borderId="0" xfId="0" applyFont="1" applyAlignment="1">
      <alignment horizontal="center" vertical="center"/>
    </xf>
    <xf numFmtId="0" fontId="54" fillId="6" borderId="14" xfId="2" applyFont="1" applyFill="1" applyBorder="1" applyAlignment="1">
      <alignment horizontal="center" vertical="center" wrapText="1" readingOrder="2"/>
    </xf>
    <xf numFmtId="0" fontId="29" fillId="0" borderId="0" xfId="2" applyFont="1" applyAlignment="1">
      <alignment horizontal="center" vertical="center" wrapText="1" readingOrder="2"/>
    </xf>
    <xf numFmtId="0" fontId="54" fillId="6" borderId="9" xfId="2" applyFont="1" applyFill="1" applyBorder="1" applyAlignment="1">
      <alignment horizontal="right" vertical="center" wrapText="1" readingOrder="2"/>
    </xf>
    <xf numFmtId="0" fontId="54" fillId="6" borderId="7" xfId="2" applyFont="1" applyFill="1" applyBorder="1" applyAlignment="1">
      <alignment horizontal="right" vertical="center" wrapText="1" readingOrder="2"/>
    </xf>
    <xf numFmtId="0" fontId="54" fillId="6" borderId="0" xfId="2" applyFont="1" applyFill="1" applyAlignment="1">
      <alignment horizontal="right" vertical="center" wrapText="1" readingOrder="2"/>
    </xf>
    <xf numFmtId="0" fontId="54" fillId="6" borderId="9" xfId="2" applyFont="1" applyFill="1" applyBorder="1" applyAlignment="1">
      <alignment horizontal="center" vertical="center" wrapText="1" readingOrder="2"/>
    </xf>
    <xf numFmtId="0" fontId="54" fillId="6" borderId="12" xfId="2" applyFont="1" applyFill="1" applyBorder="1" applyAlignment="1">
      <alignment horizontal="center" vertical="center" wrapText="1" readingOrder="2"/>
    </xf>
    <xf numFmtId="0" fontId="54" fillId="6" borderId="2" xfId="2" applyFont="1" applyFill="1" applyBorder="1" applyAlignment="1">
      <alignment horizontal="center" vertical="center" wrapText="1" readingOrder="2"/>
    </xf>
    <xf numFmtId="0" fontId="0" fillId="6" borderId="9" xfId="0" applyFill="1" applyBorder="1" applyAlignment="1">
      <alignment horizontal="center"/>
    </xf>
    <xf numFmtId="0" fontId="0" fillId="6" borderId="0" xfId="0" applyFill="1" applyAlignment="1">
      <alignment horizontal="center"/>
    </xf>
    <xf numFmtId="0" fontId="0" fillId="6" borderId="7" xfId="0" applyFill="1" applyBorder="1" applyAlignment="1">
      <alignment horizontal="center"/>
    </xf>
    <xf numFmtId="0" fontId="54" fillId="6" borderId="0" xfId="2" applyFont="1" applyFill="1" applyAlignment="1">
      <alignment horizontal="center" vertical="center" wrapText="1" readingOrder="2"/>
    </xf>
    <xf numFmtId="0" fontId="54" fillId="6" borderId="7" xfId="2" applyFont="1" applyFill="1" applyBorder="1" applyAlignment="1">
      <alignment horizontal="center" vertical="center" wrapText="1" readingOrder="2"/>
    </xf>
    <xf numFmtId="0" fontId="54" fillId="6" borderId="9" xfId="2" applyFont="1" applyFill="1" applyBorder="1" applyAlignment="1">
      <alignment vertical="center" wrapText="1" readingOrder="2"/>
    </xf>
    <xf numFmtId="0" fontId="54" fillId="6" borderId="0" xfId="2" applyFont="1" applyFill="1" applyAlignment="1">
      <alignment vertical="center" wrapText="1" readingOrder="2"/>
    </xf>
    <xf numFmtId="0" fontId="15" fillId="0" borderId="5" xfId="0" applyFont="1" applyBorder="1" applyAlignment="1">
      <alignment vertical="center" wrapText="1" readingOrder="2"/>
    </xf>
    <xf numFmtId="0" fontId="18" fillId="0" borderId="0" xfId="2" applyFont="1" applyAlignment="1">
      <alignment horizontal="center" vertical="center" wrapText="1"/>
    </xf>
    <xf numFmtId="0" fontId="29" fillId="3" borderId="0" xfId="2" applyFont="1" applyFill="1" applyAlignment="1">
      <alignment horizontal="center" vertical="center" wrapText="1"/>
    </xf>
    <xf numFmtId="0" fontId="30" fillId="0" borderId="0" xfId="2" applyFont="1" applyAlignment="1">
      <alignment horizontal="center" vertical="center"/>
    </xf>
    <xf numFmtId="0" fontId="30" fillId="0" borderId="0" xfId="2" applyFont="1" applyAlignment="1">
      <alignment horizontal="center" vertical="center" wrapText="1"/>
    </xf>
    <xf numFmtId="0" fontId="16" fillId="0" borderId="9" xfId="2" applyFont="1" applyBorder="1" applyAlignment="1">
      <alignment horizontal="right" vertical="center" wrapText="1" readingOrder="2"/>
    </xf>
    <xf numFmtId="0" fontId="8" fillId="0" borderId="7" xfId="0" applyFont="1" applyBorder="1" applyAlignment="1">
      <alignment horizontal="right" vertical="center" wrapText="1" readingOrder="2"/>
    </xf>
    <xf numFmtId="0" fontId="16" fillId="0" borderId="0" xfId="2" applyFont="1" applyAlignment="1">
      <alignment horizontal="right" vertical="center" readingOrder="2"/>
    </xf>
    <xf numFmtId="0" fontId="29" fillId="0" borderId="0" xfId="2" applyFont="1" applyAlignment="1">
      <alignment horizontal="center" vertical="center" wrapText="1"/>
    </xf>
    <xf numFmtId="0" fontId="29" fillId="0" borderId="0" xfId="2" applyFont="1" applyAlignment="1">
      <alignment horizontal="right" vertical="center"/>
    </xf>
    <xf numFmtId="0" fontId="54" fillId="6" borderId="9" xfId="2" applyFont="1" applyFill="1" applyBorder="1" applyAlignment="1">
      <alignment horizontal="right" vertical="center" wrapText="1"/>
    </xf>
    <xf numFmtId="0" fontId="54" fillId="6" borderId="7" xfId="2" applyFont="1" applyFill="1" applyBorder="1" applyAlignment="1">
      <alignment horizontal="right" vertical="center" wrapText="1"/>
    </xf>
    <xf numFmtId="0" fontId="54" fillId="6" borderId="9" xfId="2" applyFont="1" applyFill="1" applyBorder="1" applyAlignment="1">
      <alignment horizontal="center" vertical="center" wrapText="1"/>
    </xf>
    <xf numFmtId="0" fontId="54" fillId="6" borderId="7" xfId="2" applyFont="1" applyFill="1" applyBorder="1" applyAlignment="1">
      <alignment horizontal="center" vertical="center" wrapText="1"/>
    </xf>
    <xf numFmtId="0" fontId="29" fillId="3" borderId="0" xfId="3" applyFont="1" applyFill="1" applyAlignment="1">
      <alignment horizontal="center" vertical="center" wrapText="1"/>
    </xf>
    <xf numFmtId="0" fontId="29" fillId="3" borderId="0" xfId="3" applyFont="1" applyFill="1" applyAlignment="1">
      <alignment vertical="center"/>
    </xf>
    <xf numFmtId="0" fontId="54" fillId="6" borderId="9" xfId="3" applyFont="1" applyFill="1" applyBorder="1" applyAlignment="1">
      <alignment horizontal="right" vertical="center" wrapText="1"/>
    </xf>
    <xf numFmtId="0" fontId="54" fillId="6" borderId="7" xfId="3" applyFont="1" applyFill="1" applyBorder="1" applyAlignment="1">
      <alignment horizontal="right" vertical="center" wrapText="1"/>
    </xf>
    <xf numFmtId="0" fontId="54" fillId="6" borderId="9" xfId="3" applyFont="1" applyFill="1" applyBorder="1" applyAlignment="1">
      <alignment horizontal="center" vertical="center" wrapText="1"/>
    </xf>
    <xf numFmtId="0" fontId="54" fillId="6" borderId="14" xfId="3" applyFont="1" applyFill="1" applyBorder="1" applyAlignment="1">
      <alignment horizontal="center" vertical="center" wrapText="1"/>
    </xf>
    <xf numFmtId="0" fontId="54" fillId="6" borderId="7" xfId="3" applyFont="1" applyFill="1" applyBorder="1" applyAlignment="1">
      <alignment horizontal="center" vertical="center" wrapText="1"/>
    </xf>
    <xf numFmtId="0" fontId="16" fillId="0" borderId="0" xfId="0" applyFont="1" applyAlignment="1">
      <alignment horizontal="right" vertical="center" wrapText="1" readingOrder="2"/>
    </xf>
    <xf numFmtId="9" fontId="12" fillId="0" borderId="0" xfId="4" applyFont="1" applyFill="1" applyBorder="1" applyAlignment="1">
      <alignment horizontal="center" vertical="center" wrapText="1"/>
    </xf>
    <xf numFmtId="0" fontId="54" fillId="6" borderId="0" xfId="3" applyFont="1" applyFill="1" applyAlignment="1">
      <alignment horizontal="right" vertical="center" wrapText="1"/>
    </xf>
    <xf numFmtId="9" fontId="4" fillId="7" borderId="2" xfId="4" applyFont="1" applyFill="1" applyBorder="1" applyAlignment="1">
      <alignment horizontal="center" vertical="center" wrapText="1"/>
    </xf>
    <xf numFmtId="9" fontId="54" fillId="15" borderId="9" xfId="4" applyFont="1" applyFill="1" applyBorder="1" applyAlignment="1">
      <alignment horizontal="center" vertical="center" wrapText="1"/>
    </xf>
    <xf numFmtId="9" fontId="54" fillId="15" borderId="0" xfId="4" applyFont="1" applyFill="1" applyBorder="1" applyAlignment="1">
      <alignment horizontal="center" vertical="center" wrapText="1"/>
    </xf>
    <xf numFmtId="9" fontId="54" fillId="15" borderId="7" xfId="4" applyFont="1" applyFill="1" applyBorder="1" applyAlignment="1">
      <alignment horizontal="center" vertical="center" wrapText="1"/>
    </xf>
    <xf numFmtId="9" fontId="54" fillId="6" borderId="9" xfId="4" applyFont="1" applyFill="1" applyBorder="1" applyAlignment="1">
      <alignment horizontal="center" vertical="center" wrapText="1"/>
    </xf>
    <xf numFmtId="9" fontId="4" fillId="7" borderId="12" xfId="4" applyFont="1" applyFill="1" applyBorder="1" applyAlignment="1">
      <alignment horizontal="center" vertical="center" wrapText="1"/>
    </xf>
    <xf numFmtId="9" fontId="54" fillId="6" borderId="14" xfId="4" applyFont="1" applyFill="1" applyBorder="1" applyAlignment="1">
      <alignment horizontal="center" vertical="center" wrapText="1"/>
    </xf>
    <xf numFmtId="0" fontId="8" fillId="0" borderId="5" xfId="5" applyFont="1" applyBorder="1" applyAlignment="1">
      <alignment horizontal="right" vertical="center" wrapText="1"/>
    </xf>
    <xf numFmtId="0" fontId="6" fillId="0" borderId="5" xfId="5" applyFont="1" applyBorder="1" applyAlignment="1">
      <alignment horizontal="center" vertical="center" wrapText="1" readingOrder="2"/>
    </xf>
    <xf numFmtId="0" fontId="10" fillId="0" borderId="2" xfId="5" applyFont="1" applyBorder="1" applyAlignment="1">
      <alignment horizontal="right" vertical="center" wrapText="1"/>
    </xf>
    <xf numFmtId="0" fontId="10" fillId="0" borderId="3" xfId="5" applyFont="1" applyBorder="1" applyAlignment="1">
      <alignment horizontal="right" vertical="center" wrapText="1"/>
    </xf>
    <xf numFmtId="0" fontId="4" fillId="7" borderId="15" xfId="5" applyFont="1" applyFill="1" applyBorder="1" applyAlignment="1">
      <alignment horizontal="right" vertical="center" wrapText="1"/>
    </xf>
    <xf numFmtId="0" fontId="10" fillId="0" borderId="10" xfId="5" applyFont="1" applyBorder="1" applyAlignment="1">
      <alignment horizontal="right" vertical="center" wrapText="1"/>
    </xf>
    <xf numFmtId="0" fontId="10" fillId="0" borderId="2" xfId="5" applyFont="1" applyBorder="1" applyAlignment="1">
      <alignment horizontal="right" vertical="center" wrapText="1" readingOrder="2"/>
    </xf>
    <xf numFmtId="9" fontId="12" fillId="0" borderId="0" xfId="4" applyFont="1" applyBorder="1" applyAlignment="1">
      <alignment horizontal="right" vertical="center" wrapText="1"/>
    </xf>
    <xf numFmtId="0" fontId="54" fillId="6" borderId="9" xfId="5" applyFont="1" applyFill="1" applyBorder="1" applyAlignment="1">
      <alignment horizontal="right" vertical="center" wrapText="1"/>
    </xf>
    <xf numFmtId="0" fontId="54" fillId="6" borderId="7" xfId="5" applyFont="1" applyFill="1" applyBorder="1" applyAlignment="1">
      <alignment horizontal="right" vertical="center" wrapText="1"/>
    </xf>
    <xf numFmtId="0" fontId="29" fillId="3" borderId="8" xfId="3" applyFont="1" applyFill="1" applyBorder="1" applyAlignment="1">
      <alignment horizontal="right" vertical="center"/>
    </xf>
    <xf numFmtId="0" fontId="12" fillId="5" borderId="0" xfId="0" applyFont="1" applyFill="1" applyAlignment="1">
      <alignment horizontal="center" vertical="center" wrapText="1"/>
    </xf>
    <xf numFmtId="0" fontId="8" fillId="5" borderId="0" xfId="0" applyFont="1" applyFill="1" applyAlignment="1">
      <alignment horizontal="justify" vertical="center" wrapText="1"/>
    </xf>
    <xf numFmtId="0" fontId="10" fillId="7" borderId="2" xfId="0" applyFont="1" applyFill="1" applyBorder="1" applyAlignment="1">
      <alignment horizontal="center" vertical="center" wrapText="1"/>
    </xf>
    <xf numFmtId="165" fontId="10" fillId="7" borderId="2" xfId="1" applyNumberFormat="1" applyFont="1" applyFill="1" applyBorder="1" applyAlignment="1">
      <alignment horizontal="center" vertical="center" wrapText="1"/>
    </xf>
    <xf numFmtId="165" fontId="10" fillId="7" borderId="3" xfId="1" applyNumberFormat="1"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7" xfId="0" applyFont="1" applyFill="1" applyBorder="1" applyAlignment="1">
      <alignment horizontal="center" vertical="center" wrapText="1"/>
    </xf>
    <xf numFmtId="0" fontId="8" fillId="5" borderId="0" xfId="0" applyFont="1" applyFill="1" applyAlignment="1">
      <alignment horizontal="right" vertical="center" wrapText="1"/>
    </xf>
    <xf numFmtId="0" fontId="8" fillId="5" borderId="0" xfId="0" applyFont="1" applyFill="1" applyAlignment="1">
      <alignment horizontal="right" vertical="center" wrapText="1" readingOrder="2"/>
    </xf>
    <xf numFmtId="0" fontId="12" fillId="5" borderId="0" xfId="0" applyFont="1" applyFill="1" applyAlignment="1">
      <alignment horizontal="right" vertical="center" wrapText="1"/>
    </xf>
    <xf numFmtId="0" fontId="54" fillId="6" borderId="7" xfId="0" applyFont="1" applyFill="1" applyBorder="1" applyAlignment="1">
      <alignment horizontal="center" vertical="center" wrapText="1"/>
    </xf>
    <xf numFmtId="0" fontId="9" fillId="0" borderId="0" xfId="0" applyFont="1" applyAlignment="1">
      <alignment horizontal="right" vertical="center" readingOrder="2"/>
    </xf>
    <xf numFmtId="0" fontId="4" fillId="0" borderId="10" xfId="0" applyFont="1" applyBorder="1" applyAlignment="1">
      <alignment horizontal="justify"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horizontal="justify"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54" fillId="6" borderId="0" xfId="0" applyFont="1" applyFill="1" applyAlignment="1">
      <alignment vertical="center" wrapText="1"/>
    </xf>
    <xf numFmtId="167" fontId="54" fillId="6" borderId="9" xfId="0" applyNumberFormat="1" applyFont="1" applyFill="1" applyBorder="1" applyAlignment="1">
      <alignment horizontal="center" vertical="center" wrapText="1"/>
    </xf>
    <xf numFmtId="167" fontId="54" fillId="6" borderId="0" xfId="0" applyNumberFormat="1" applyFont="1" applyFill="1" applyAlignment="1">
      <alignment horizontal="center"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165" fontId="11" fillId="0" borderId="5" xfId="1" applyNumberFormat="1" applyFont="1" applyBorder="1" applyAlignment="1">
      <alignment horizontal="center" vertical="center" wrapText="1"/>
    </xf>
    <xf numFmtId="165" fontId="11" fillId="0" borderId="0" xfId="1" applyNumberFormat="1" applyFont="1" applyAlignment="1">
      <alignment horizontal="center" vertical="center" wrapText="1"/>
    </xf>
    <xf numFmtId="165" fontId="11" fillId="0" borderId="8" xfId="1" applyNumberFormat="1" applyFont="1" applyBorder="1" applyAlignment="1">
      <alignment horizontal="center" vertical="center" wrapText="1"/>
    </xf>
    <xf numFmtId="165" fontId="11" fillId="0" borderId="2" xfId="1" applyNumberFormat="1" applyFont="1" applyBorder="1" applyAlignment="1">
      <alignment horizontal="right" vertical="center" wrapText="1"/>
    </xf>
    <xf numFmtId="164" fontId="11" fillId="0" borderId="2" xfId="0" applyNumberFormat="1" applyFont="1" applyBorder="1" applyAlignment="1">
      <alignment horizontal="right" vertical="center" wrapText="1" readingOrder="2"/>
    </xf>
    <xf numFmtId="0" fontId="9" fillId="0" borderId="7" xfId="0" applyFont="1" applyBorder="1" applyAlignment="1">
      <alignment horizontal="right" vertical="top" wrapText="1"/>
    </xf>
    <xf numFmtId="0" fontId="46" fillId="0" borderId="2" xfId="0" applyFont="1" applyBorder="1" applyAlignment="1">
      <alignment horizontal="right" vertical="center" wrapText="1"/>
    </xf>
    <xf numFmtId="167" fontId="54" fillId="6" borderId="9" xfId="0" applyNumberFormat="1" applyFont="1" applyFill="1" applyBorder="1" applyAlignment="1">
      <alignment horizontal="right" vertical="center" wrapText="1"/>
    </xf>
    <xf numFmtId="167" fontId="54" fillId="6" borderId="0" xfId="0" applyNumberFormat="1" applyFont="1" applyFill="1" applyAlignment="1">
      <alignment horizontal="right" vertical="center" wrapText="1"/>
    </xf>
    <xf numFmtId="0" fontId="10" fillId="0" borderId="10" xfId="0" applyFont="1" applyBorder="1" applyAlignment="1">
      <alignment horizontal="right" vertical="center" wrapText="1"/>
    </xf>
    <xf numFmtId="0" fontId="11" fillId="0" borderId="10" xfId="0" applyFont="1" applyBorder="1" applyAlignment="1">
      <alignment horizontal="right" vertical="center" wrapText="1"/>
    </xf>
    <xf numFmtId="165" fontId="11" fillId="0" borderId="10" xfId="1" applyNumberFormat="1" applyFont="1" applyBorder="1" applyAlignment="1">
      <alignment horizontal="right" vertical="center" wrapText="1"/>
    </xf>
    <xf numFmtId="165" fontId="11" fillId="0" borderId="3" xfId="1" applyNumberFormat="1" applyFont="1" applyBorder="1" applyAlignment="1">
      <alignment horizontal="right" vertical="center" wrapText="1"/>
    </xf>
    <xf numFmtId="165" fontId="46" fillId="0" borderId="2" xfId="1" applyNumberFormat="1" applyFont="1" applyBorder="1" applyAlignment="1">
      <alignment horizontal="right" vertical="center" wrapText="1"/>
    </xf>
    <xf numFmtId="165" fontId="11" fillId="0" borderId="10" xfId="1" applyNumberFormat="1" applyFont="1" applyBorder="1" applyAlignment="1">
      <alignment horizontal="center" vertical="center" wrapText="1"/>
    </xf>
    <xf numFmtId="165" fontId="11" fillId="0" borderId="2" xfId="1" applyNumberFormat="1" applyFont="1" applyBorder="1" applyAlignment="1">
      <alignment horizontal="center" vertical="center" wrapText="1"/>
    </xf>
    <xf numFmtId="165" fontId="11" fillId="0" borderId="11" xfId="1" applyNumberFormat="1" applyFont="1" applyBorder="1" applyAlignment="1">
      <alignment horizontal="center" vertical="center" wrapText="1"/>
    </xf>
    <xf numFmtId="164" fontId="11" fillId="0" borderId="10" xfId="0" applyNumberFormat="1" applyFont="1" applyBorder="1" applyAlignment="1">
      <alignment horizontal="right" vertical="center" wrapText="1"/>
    </xf>
    <xf numFmtId="164" fontId="11" fillId="0" borderId="2" xfId="0" applyNumberFormat="1" applyFont="1" applyBorder="1" applyAlignment="1">
      <alignment horizontal="right" vertical="center" wrapText="1"/>
    </xf>
    <xf numFmtId="165" fontId="11" fillId="0" borderId="11" xfId="1" applyNumberFormat="1" applyFont="1" applyBorder="1" applyAlignment="1">
      <alignment horizontal="right" vertical="center" wrapText="1"/>
    </xf>
    <xf numFmtId="164" fontId="11" fillId="0" borderId="11" xfId="0" applyNumberFormat="1" applyFont="1" applyBorder="1" applyAlignment="1">
      <alignment horizontal="right" vertical="center" wrapText="1"/>
    </xf>
    <xf numFmtId="0" fontId="9" fillId="0" borderId="0" xfId="0" applyFont="1" applyAlignment="1">
      <alignment horizontal="right" vertical="center" wrapText="1"/>
    </xf>
    <xf numFmtId="0" fontId="10" fillId="10" borderId="15" xfId="0" applyFont="1" applyFill="1" applyBorder="1" applyAlignment="1">
      <alignment horizontal="right" vertical="center" wrapText="1"/>
    </xf>
    <xf numFmtId="0" fontId="41" fillId="0" borderId="8" xfId="0" applyFont="1" applyBorder="1" applyAlignment="1">
      <alignment horizontal="right" vertical="center" wrapText="1"/>
    </xf>
    <xf numFmtId="0" fontId="9" fillId="0" borderId="9" xfId="0" applyFont="1" applyBorder="1" applyAlignment="1">
      <alignment horizontal="right" vertical="center" wrapText="1"/>
    </xf>
    <xf numFmtId="164" fontId="46" fillId="0" borderId="2" xfId="0" applyNumberFormat="1" applyFont="1" applyBorder="1" applyAlignment="1">
      <alignment horizontal="right" vertical="center" wrapText="1"/>
    </xf>
    <xf numFmtId="164" fontId="11" fillId="0" borderId="3" xfId="0" applyNumberFormat="1" applyFont="1" applyBorder="1" applyAlignment="1">
      <alignment horizontal="right" vertical="center" wrapText="1"/>
    </xf>
    <xf numFmtId="165" fontId="11" fillId="0" borderId="0" xfId="1" applyNumberFormat="1" applyFont="1" applyBorder="1" applyAlignment="1">
      <alignment horizontal="center" vertical="center" wrapText="1"/>
    </xf>
    <xf numFmtId="0" fontId="10" fillId="0" borderId="11" xfId="0" applyFont="1" applyBorder="1" applyAlignment="1">
      <alignment horizontal="right"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xf>
    <xf numFmtId="0" fontId="54" fillId="6" borderId="9" xfId="0" applyFont="1" applyFill="1" applyBorder="1" applyAlignment="1">
      <alignment horizontal="right" vertical="center" readingOrder="2"/>
    </xf>
    <xf numFmtId="0" fontId="54" fillId="6" borderId="7" xfId="0" applyFont="1" applyFill="1" applyBorder="1" applyAlignment="1">
      <alignment horizontal="right" vertical="center" readingOrder="2"/>
    </xf>
    <xf numFmtId="0" fontId="4" fillId="7" borderId="6" xfId="0" applyFont="1" applyFill="1" applyBorder="1" applyAlignment="1">
      <alignment horizontal="center" vertical="center" readingOrder="2"/>
    </xf>
    <xf numFmtId="0" fontId="12" fillId="0" borderId="9" xfId="0" applyFont="1" applyBorder="1" applyAlignment="1">
      <alignment horizontal="center" vertical="center"/>
    </xf>
    <xf numFmtId="0" fontId="4" fillId="11" borderId="5" xfId="0" applyFont="1" applyFill="1" applyBorder="1" applyAlignment="1">
      <alignment horizontal="right" vertical="center" readingOrder="2"/>
    </xf>
    <xf numFmtId="0" fontId="4" fillId="11" borderId="0" xfId="0" applyFont="1" applyFill="1" applyAlignment="1">
      <alignment horizontal="right" vertical="center" readingOrder="2"/>
    </xf>
    <xf numFmtId="0" fontId="4" fillId="11" borderId="10" xfId="0" applyFont="1" applyFill="1" applyBorder="1" applyAlignment="1">
      <alignment horizontal="right" vertical="center" readingOrder="2"/>
    </xf>
    <xf numFmtId="0" fontId="4" fillId="11" borderId="2" xfId="0" applyFont="1" applyFill="1" applyBorder="1" applyAlignment="1">
      <alignment horizontal="right" vertical="center" readingOrder="2"/>
    </xf>
    <xf numFmtId="0" fontId="4" fillId="11" borderId="3" xfId="0" applyFont="1" applyFill="1" applyBorder="1" applyAlignment="1">
      <alignment horizontal="right" vertical="center" readingOrder="2"/>
    </xf>
    <xf numFmtId="0" fontId="10" fillId="0" borderId="21" xfId="1" applyNumberFormat="1" applyFont="1" applyFill="1" applyBorder="1" applyAlignment="1">
      <alignment horizontal="right" vertical="center" wrapText="1"/>
    </xf>
    <xf numFmtId="0" fontId="10" fillId="0" borderId="19" xfId="1" applyNumberFormat="1" applyFont="1" applyFill="1" applyBorder="1" applyAlignment="1">
      <alignment horizontal="right" vertical="center" wrapText="1"/>
    </xf>
    <xf numFmtId="0" fontId="10" fillId="0" borderId="12" xfId="0" applyFont="1" applyBorder="1" applyAlignment="1">
      <alignment horizontal="right" vertical="center" wrapText="1"/>
    </xf>
    <xf numFmtId="0" fontId="10" fillId="0" borderId="0" xfId="0" applyFont="1" applyAlignment="1">
      <alignment horizontal="right" vertical="center" wrapText="1"/>
    </xf>
    <xf numFmtId="0" fontId="10" fillId="0" borderId="18" xfId="1" applyNumberFormat="1" applyFont="1" applyFill="1" applyBorder="1" applyAlignment="1">
      <alignment horizontal="right" vertical="center" wrapText="1"/>
    </xf>
    <xf numFmtId="0" fontId="10" fillId="0" borderId="20" xfId="1" applyNumberFormat="1" applyFont="1" applyFill="1" applyBorder="1" applyAlignment="1">
      <alignment horizontal="right" vertical="center" wrapText="1"/>
    </xf>
    <xf numFmtId="0" fontId="10" fillId="0" borderId="0" xfId="1" applyNumberFormat="1" applyFont="1" applyFill="1" applyBorder="1" applyAlignment="1">
      <alignment horizontal="right" vertical="center" wrapText="1"/>
    </xf>
    <xf numFmtId="0" fontId="10" fillId="0" borderId="22" xfId="1" applyNumberFormat="1" applyFont="1" applyFill="1" applyBorder="1" applyAlignment="1">
      <alignment horizontal="right" vertical="center" wrapText="1"/>
    </xf>
    <xf numFmtId="43" fontId="10" fillId="0" borderId="18" xfId="1" applyFont="1" applyFill="1" applyBorder="1" applyAlignment="1">
      <alignment horizontal="right" vertical="center" wrapText="1"/>
    </xf>
    <xf numFmtId="0" fontId="54" fillId="6" borderId="1" xfId="0" applyFont="1" applyFill="1" applyBorder="1" applyAlignment="1">
      <alignment horizontal="right" vertical="center" wrapText="1" readingOrder="2"/>
    </xf>
    <xf numFmtId="0" fontId="10" fillId="0" borderId="8" xfId="0" applyFont="1" applyBorder="1" applyAlignment="1">
      <alignment horizontal="right" vertical="center" wrapText="1"/>
    </xf>
    <xf numFmtId="49" fontId="10" fillId="0" borderId="19" xfId="1" applyNumberFormat="1" applyFont="1" applyFill="1" applyBorder="1" applyAlignment="1">
      <alignment horizontal="right" vertical="center" wrapText="1"/>
    </xf>
    <xf numFmtId="49" fontId="10" fillId="0" borderId="0" xfId="1" applyNumberFormat="1" applyFont="1" applyFill="1" applyBorder="1" applyAlignment="1">
      <alignment horizontal="right" vertical="center" wrapText="1"/>
    </xf>
    <xf numFmtId="0" fontId="10" fillId="0" borderId="0" xfId="0" applyFont="1" applyAlignment="1">
      <alignment horizontal="right" vertical="top" wrapText="1"/>
    </xf>
    <xf numFmtId="0" fontId="10" fillId="0" borderId="12" xfId="0" applyFont="1" applyBorder="1" applyAlignment="1">
      <alignment horizontal="right" vertical="top" wrapText="1"/>
    </xf>
    <xf numFmtId="0" fontId="18" fillId="0" borderId="0" xfId="0" applyFont="1" applyAlignment="1">
      <alignment horizontal="right" vertical="center" wrapText="1"/>
    </xf>
    <xf numFmtId="0" fontId="10" fillId="0" borderId="2" xfId="0" applyFont="1" applyBorder="1" applyAlignment="1">
      <alignment horizontal="right" vertical="center" wrapText="1" readingOrder="2"/>
    </xf>
    <xf numFmtId="0" fontId="10" fillId="0" borderId="2" xfId="1" applyNumberFormat="1" applyFont="1" applyFill="1" applyBorder="1" applyAlignment="1">
      <alignment horizontal="right" vertical="center" wrapText="1"/>
    </xf>
    <xf numFmtId="0" fontId="49" fillId="0" borderId="3" xfId="0" applyFont="1" applyBorder="1" applyAlignment="1">
      <alignment horizontal="right" vertical="center" wrapText="1" readingOrder="2"/>
    </xf>
    <xf numFmtId="0" fontId="49" fillId="0" borderId="12" xfId="0" applyFont="1" applyBorder="1" applyAlignment="1">
      <alignment horizontal="right" vertical="center" wrapText="1" readingOrder="2"/>
    </xf>
    <xf numFmtId="0" fontId="10" fillId="0" borderId="11" xfId="1" applyNumberFormat="1" applyFont="1" applyFill="1" applyBorder="1" applyAlignment="1">
      <alignment horizontal="right" vertical="center" wrapText="1"/>
    </xf>
    <xf numFmtId="0" fontId="10" fillId="0" borderId="11" xfId="0" applyFont="1" applyBorder="1" applyAlignment="1">
      <alignment horizontal="right" vertical="center" wrapText="1" readingOrder="2"/>
    </xf>
    <xf numFmtId="0" fontId="15" fillId="0" borderId="0" xfId="0" applyFont="1" applyAlignment="1">
      <alignment vertical="center" wrapText="1"/>
    </xf>
    <xf numFmtId="0" fontId="2" fillId="0" borderId="8" xfId="0" applyFont="1" applyBorder="1" applyAlignment="1">
      <alignment horizontal="right" vertical="center" wrapText="1"/>
    </xf>
    <xf numFmtId="0" fontId="2" fillId="0" borderId="0" xfId="0" applyFont="1" applyAlignment="1">
      <alignment horizontal="center" vertical="center" wrapText="1"/>
    </xf>
    <xf numFmtId="0" fontId="9" fillId="0" borderId="9" xfId="0" applyFont="1" applyBorder="1" applyAlignment="1">
      <alignment horizontal="right" vertical="center" readingOrder="2"/>
    </xf>
    <xf numFmtId="0" fontId="9" fillId="0" borderId="0" xfId="0" applyFont="1" applyAlignment="1">
      <alignment horizontal="right" vertical="center" wrapText="1" readingOrder="1"/>
    </xf>
    <xf numFmtId="0" fontId="9" fillId="0" borderId="9" xfId="0" applyFont="1" applyBorder="1" applyAlignment="1">
      <alignment horizontal="right" vertical="center" wrapText="1" readingOrder="1"/>
    </xf>
  </cellXfs>
  <cellStyles count="7">
    <cellStyle name="Comma" xfId="1" builtinId="3"/>
    <cellStyle name="Normal 2" xfId="5" xr:uid="{72F4BCCE-8CEE-4F9E-85D9-BC49026A0D0E}"/>
    <cellStyle name="Normal 3" xfId="6" xr:uid="{1E4F1E9E-D41C-4B3F-A113-3AB7DD45547B}"/>
    <cellStyle name="Normal_جداول الإخراج  الماء 23-3-2011" xfId="2" xr:uid="{00000000-0005-0000-0000-000002000000}"/>
    <cellStyle name="Normal_جداول الإخراج  الماء 24-3-2011" xfId="3" xr:uid="{00000000-0005-0000-0000-000003000000}"/>
    <cellStyle name="Percent" xfId="4" builtinId="5"/>
    <cellStyle name="عادي"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H26"/>
  <sheetViews>
    <sheetView rightToLeft="1" view="pageBreakPreview" zoomScale="102" zoomScaleSheetLayoutView="102" workbookViewId="0">
      <selection activeCell="Q11" sqref="Q11"/>
    </sheetView>
  </sheetViews>
  <sheetFormatPr defaultRowHeight="15" x14ac:dyDescent="0.25"/>
  <cols>
    <col min="1" max="1" width="6.140625" customWidth="1"/>
    <col min="2" max="2" width="10.85546875" customWidth="1"/>
    <col min="3" max="14" width="7.140625" customWidth="1"/>
    <col min="15" max="15" width="8.5703125" customWidth="1"/>
    <col min="16" max="16" width="9.85546875" customWidth="1"/>
    <col min="17" max="17" width="8.140625" customWidth="1"/>
    <col min="19" max="19" width="11.5703125" style="19" bestFit="1" customWidth="1"/>
    <col min="20" max="20" width="9.42578125" style="19" bestFit="1" customWidth="1"/>
    <col min="21" max="21" width="10.42578125" style="19" bestFit="1" customWidth="1"/>
    <col min="22" max="31" width="9.42578125" style="19" bestFit="1" customWidth="1"/>
    <col min="32" max="32" width="16.28515625" style="19" bestFit="1" customWidth="1"/>
    <col min="33" max="33" width="12.42578125" style="248" bestFit="1" customWidth="1"/>
    <col min="34" max="34" width="11.5703125" style="248" bestFit="1" customWidth="1"/>
  </cols>
  <sheetData>
    <row r="1" spans="1:34" ht="35.25" customHeight="1" x14ac:dyDescent="0.25">
      <c r="A1" s="907" t="s">
        <v>502</v>
      </c>
      <c r="B1" s="907"/>
      <c r="C1" s="907"/>
      <c r="D1" s="907"/>
      <c r="E1" s="907"/>
      <c r="F1" s="907"/>
      <c r="G1" s="907"/>
      <c r="H1" s="907"/>
      <c r="I1" s="907"/>
      <c r="J1" s="907"/>
      <c r="K1" s="907"/>
      <c r="L1" s="907"/>
      <c r="M1" s="907"/>
      <c r="N1" s="907"/>
      <c r="O1" s="907"/>
      <c r="P1" s="907"/>
      <c r="Q1" s="907"/>
    </row>
    <row r="2" spans="1:34" ht="22.5" customHeight="1" thickBot="1" x14ac:dyDescent="0.3">
      <c r="A2" s="908" t="s">
        <v>298</v>
      </c>
      <c r="B2" s="908"/>
      <c r="C2" s="908"/>
      <c r="D2" s="908"/>
      <c r="E2" s="908"/>
      <c r="F2" s="908"/>
      <c r="G2" s="908"/>
      <c r="H2" s="908"/>
      <c r="I2" s="908"/>
      <c r="J2" s="908"/>
      <c r="K2" s="908"/>
      <c r="L2" s="908"/>
      <c r="M2" s="908"/>
      <c r="N2" s="908"/>
      <c r="O2" s="908"/>
      <c r="P2" s="908"/>
      <c r="Q2" s="908"/>
    </row>
    <row r="3" spans="1:34" ht="36.75" customHeight="1" thickTop="1" x14ac:dyDescent="0.25">
      <c r="A3" s="917" t="s">
        <v>265</v>
      </c>
      <c r="B3" s="917"/>
      <c r="C3" s="909" t="s">
        <v>185</v>
      </c>
      <c r="D3" s="909"/>
      <c r="E3" s="909"/>
      <c r="F3" s="909"/>
      <c r="G3" s="909"/>
      <c r="H3" s="909"/>
      <c r="I3" s="909"/>
      <c r="J3" s="909"/>
      <c r="K3" s="909"/>
      <c r="L3" s="909"/>
      <c r="M3" s="909"/>
      <c r="N3" s="909"/>
      <c r="O3" s="914" t="s">
        <v>21</v>
      </c>
      <c r="P3" s="717" t="s">
        <v>266</v>
      </c>
      <c r="Q3" s="717" t="s">
        <v>594</v>
      </c>
      <c r="T3" s="869"/>
      <c r="AF3" s="247" t="s">
        <v>294</v>
      </c>
    </row>
    <row r="4" spans="1:34" ht="27" customHeight="1" x14ac:dyDescent="0.25">
      <c r="A4" s="918"/>
      <c r="B4" s="918"/>
      <c r="C4" s="787" t="s">
        <v>4</v>
      </c>
      <c r="D4" s="780" t="s">
        <v>5</v>
      </c>
      <c r="E4" s="780" t="s">
        <v>6</v>
      </c>
      <c r="F4" s="780" t="s">
        <v>7</v>
      </c>
      <c r="G4" s="780" t="s">
        <v>8</v>
      </c>
      <c r="H4" s="780" t="s">
        <v>9</v>
      </c>
      <c r="I4" s="780" t="s">
        <v>10</v>
      </c>
      <c r="J4" s="780" t="s">
        <v>11</v>
      </c>
      <c r="K4" s="780" t="s">
        <v>12</v>
      </c>
      <c r="L4" s="780" t="s">
        <v>13</v>
      </c>
      <c r="M4" s="780" t="s">
        <v>14</v>
      </c>
      <c r="N4" s="780" t="s">
        <v>15</v>
      </c>
      <c r="O4" s="915"/>
      <c r="P4" s="718" t="s">
        <v>267</v>
      </c>
      <c r="Q4" s="869" t="s">
        <v>642</v>
      </c>
      <c r="S4" s="294" t="s">
        <v>4</v>
      </c>
      <c r="T4" s="294" t="s">
        <v>5</v>
      </c>
      <c r="U4" s="294" t="s">
        <v>6</v>
      </c>
      <c r="V4" s="294" t="s">
        <v>7</v>
      </c>
      <c r="W4" s="294" t="s">
        <v>8</v>
      </c>
      <c r="X4" s="294" t="s">
        <v>9</v>
      </c>
      <c r="Y4" s="294" t="s">
        <v>10</v>
      </c>
      <c r="Z4" s="294" t="s">
        <v>11</v>
      </c>
      <c r="AA4" s="294" t="s">
        <v>12</v>
      </c>
      <c r="AB4" s="294" t="s">
        <v>13</v>
      </c>
      <c r="AC4" s="294" t="s">
        <v>14</v>
      </c>
      <c r="AD4" s="294" t="s">
        <v>15</v>
      </c>
      <c r="AE4" s="19" t="s">
        <v>171</v>
      </c>
      <c r="AF4" s="15" t="s">
        <v>172</v>
      </c>
    </row>
    <row r="5" spans="1:34" ht="42.75" customHeight="1" x14ac:dyDescent="0.25">
      <c r="A5" s="911" t="s">
        <v>163</v>
      </c>
      <c r="B5" s="911"/>
      <c r="C5" s="391">
        <v>215</v>
      </c>
      <c r="D5" s="391">
        <v>244</v>
      </c>
      <c r="E5" s="391">
        <v>548</v>
      </c>
      <c r="F5" s="391">
        <v>822</v>
      </c>
      <c r="G5" s="391">
        <v>614</v>
      </c>
      <c r="H5" s="391">
        <v>883</v>
      </c>
      <c r="I5" s="391">
        <v>1100</v>
      </c>
      <c r="J5" s="391">
        <v>1008</v>
      </c>
      <c r="K5" s="391">
        <v>533</v>
      </c>
      <c r="L5" s="391">
        <v>399</v>
      </c>
      <c r="M5" s="391">
        <v>424</v>
      </c>
      <c r="N5" s="391">
        <v>414</v>
      </c>
      <c r="O5" s="578">
        <f t="shared" ref="O5:O11" si="0">SUM(C5:N5)</f>
        <v>7204</v>
      </c>
      <c r="P5" s="565">
        <f t="shared" ref="P5:P11" si="1">O5/12</f>
        <v>600.33333333333337</v>
      </c>
      <c r="Q5" s="500">
        <v>18.932112</v>
      </c>
      <c r="S5" s="391">
        <v>215</v>
      </c>
      <c r="T5" s="391">
        <v>244</v>
      </c>
      <c r="U5" s="391">
        <v>548</v>
      </c>
      <c r="V5" s="391">
        <v>822</v>
      </c>
      <c r="W5" s="391">
        <v>614</v>
      </c>
      <c r="X5" s="391">
        <v>883</v>
      </c>
      <c r="Y5" s="391">
        <v>1100</v>
      </c>
      <c r="Z5" s="391">
        <v>1008</v>
      </c>
      <c r="AA5" s="391">
        <v>533</v>
      </c>
      <c r="AB5" s="391">
        <v>399</v>
      </c>
      <c r="AC5" s="391">
        <v>424</v>
      </c>
      <c r="AD5" s="391">
        <v>414</v>
      </c>
      <c r="AE5" s="389">
        <f t="shared" ref="AE5:AE11" si="2">SUM(S5:AD5)</f>
        <v>7204</v>
      </c>
      <c r="AF5" s="499">
        <f>AE5/12</f>
        <v>600.33333333333337</v>
      </c>
      <c r="AG5" s="352">
        <f>AF5*60*60*24*365</f>
        <v>18932112000</v>
      </c>
      <c r="AH5" s="249">
        <f t="shared" ref="AH5:AH13" si="3">AG5/1000000000</f>
        <v>18.932112</v>
      </c>
    </row>
    <row r="6" spans="1:34" ht="42.75" customHeight="1" x14ac:dyDescent="0.25">
      <c r="A6" s="912" t="s">
        <v>317</v>
      </c>
      <c r="B6" s="912"/>
      <c r="C6" s="392">
        <v>60</v>
      </c>
      <c r="D6" s="392">
        <v>170</v>
      </c>
      <c r="E6" s="392">
        <v>340</v>
      </c>
      <c r="F6" s="392">
        <v>620</v>
      </c>
      <c r="G6" s="392">
        <v>630</v>
      </c>
      <c r="H6" s="392">
        <v>775</v>
      </c>
      <c r="I6" s="392">
        <v>1160</v>
      </c>
      <c r="J6" s="392">
        <v>900</v>
      </c>
      <c r="K6" s="392">
        <v>530</v>
      </c>
      <c r="L6" s="392">
        <v>240</v>
      </c>
      <c r="M6" s="392">
        <v>115</v>
      </c>
      <c r="N6" s="392">
        <v>100</v>
      </c>
      <c r="O6" s="579">
        <f t="shared" si="0"/>
        <v>5640</v>
      </c>
      <c r="P6" s="566">
        <f t="shared" si="1"/>
        <v>470</v>
      </c>
      <c r="Q6" s="501">
        <v>14.82192</v>
      </c>
      <c r="S6" s="392">
        <v>60</v>
      </c>
      <c r="T6" s="392">
        <v>170</v>
      </c>
      <c r="U6" s="392">
        <v>340</v>
      </c>
      <c r="V6" s="392">
        <v>620</v>
      </c>
      <c r="W6" s="392">
        <v>630</v>
      </c>
      <c r="X6" s="392">
        <v>775</v>
      </c>
      <c r="Y6" s="392">
        <v>1160</v>
      </c>
      <c r="Z6" s="392">
        <v>900</v>
      </c>
      <c r="AA6" s="392">
        <v>530</v>
      </c>
      <c r="AB6" s="392">
        <v>240</v>
      </c>
      <c r="AC6" s="392">
        <v>115</v>
      </c>
      <c r="AD6" s="392">
        <v>100</v>
      </c>
      <c r="AE6" s="296">
        <f t="shared" si="2"/>
        <v>5640</v>
      </c>
      <c r="AF6" s="499">
        <f t="shared" ref="AF6:AF11" si="4">AE6/12</f>
        <v>470</v>
      </c>
      <c r="AG6" s="248">
        <f t="shared" ref="AG6:AG8" si="5">AF6*60*60*24*365</f>
        <v>14821920000</v>
      </c>
      <c r="AH6" s="249">
        <f t="shared" si="3"/>
        <v>14.82192</v>
      </c>
    </row>
    <row r="7" spans="1:34" ht="42.75" customHeight="1" x14ac:dyDescent="0.25">
      <c r="A7" s="912" t="s">
        <v>173</v>
      </c>
      <c r="B7" s="912"/>
      <c r="C7" s="392">
        <v>8</v>
      </c>
      <c r="D7" s="392">
        <v>31</v>
      </c>
      <c r="E7" s="392">
        <v>84</v>
      </c>
      <c r="F7" s="392">
        <v>218</v>
      </c>
      <c r="G7" s="392">
        <v>346</v>
      </c>
      <c r="H7" s="392">
        <v>297</v>
      </c>
      <c r="I7" s="392">
        <v>294</v>
      </c>
      <c r="J7" s="392">
        <v>205</v>
      </c>
      <c r="K7" s="392">
        <v>63</v>
      </c>
      <c r="L7" s="392">
        <v>42</v>
      </c>
      <c r="M7" s="392">
        <v>34</v>
      </c>
      <c r="N7" s="392">
        <v>5</v>
      </c>
      <c r="O7" s="579">
        <f t="shared" si="0"/>
        <v>1627</v>
      </c>
      <c r="P7" s="566">
        <f t="shared" si="1"/>
        <v>135.58333333333334</v>
      </c>
      <c r="Q7" s="501">
        <v>4.2757560000000003</v>
      </c>
      <c r="S7" s="392">
        <v>8</v>
      </c>
      <c r="T7" s="392">
        <v>31</v>
      </c>
      <c r="U7" s="392">
        <v>84</v>
      </c>
      <c r="V7" s="392">
        <v>218</v>
      </c>
      <c r="W7" s="392">
        <v>346</v>
      </c>
      <c r="X7" s="392">
        <v>297</v>
      </c>
      <c r="Y7" s="392">
        <v>294</v>
      </c>
      <c r="Z7" s="392">
        <v>205</v>
      </c>
      <c r="AA7" s="392">
        <v>63</v>
      </c>
      <c r="AB7" s="392">
        <v>42</v>
      </c>
      <c r="AC7" s="392">
        <v>34</v>
      </c>
      <c r="AD7" s="392">
        <v>5</v>
      </c>
      <c r="AE7" s="295">
        <f t="shared" si="2"/>
        <v>1627</v>
      </c>
      <c r="AF7" s="499">
        <f t="shared" si="4"/>
        <v>135.58333333333334</v>
      </c>
      <c r="AG7" s="248">
        <f t="shared" si="5"/>
        <v>4275756000.0000005</v>
      </c>
      <c r="AH7" s="249">
        <f t="shared" si="3"/>
        <v>4.2757560000000003</v>
      </c>
    </row>
    <row r="8" spans="1:34" ht="42.75" customHeight="1" x14ac:dyDescent="0.25">
      <c r="A8" s="912" t="s">
        <v>318</v>
      </c>
      <c r="B8" s="912"/>
      <c r="C8" s="392">
        <v>5</v>
      </c>
      <c r="D8" s="392">
        <v>7</v>
      </c>
      <c r="E8" s="392">
        <v>8</v>
      </c>
      <c r="F8" s="392">
        <v>6</v>
      </c>
      <c r="G8" s="392">
        <v>43</v>
      </c>
      <c r="H8" s="392">
        <v>18</v>
      </c>
      <c r="I8" s="392">
        <v>4</v>
      </c>
      <c r="J8" s="392">
        <v>23</v>
      </c>
      <c r="K8" s="392">
        <v>1</v>
      </c>
      <c r="L8" s="392">
        <v>1</v>
      </c>
      <c r="M8" s="392">
        <v>1</v>
      </c>
      <c r="N8" s="392">
        <v>1</v>
      </c>
      <c r="O8" s="392">
        <f t="shared" si="0"/>
        <v>118</v>
      </c>
      <c r="P8" s="566">
        <f t="shared" si="1"/>
        <v>9.8333333333333339</v>
      </c>
      <c r="Q8" s="501">
        <v>0.31010399999999999</v>
      </c>
      <c r="S8" s="392">
        <v>5</v>
      </c>
      <c r="T8" s="392">
        <v>7</v>
      </c>
      <c r="U8" s="392">
        <v>8</v>
      </c>
      <c r="V8" s="392">
        <v>6</v>
      </c>
      <c r="W8" s="392">
        <v>43</v>
      </c>
      <c r="X8" s="392">
        <v>18</v>
      </c>
      <c r="Y8" s="392">
        <v>4</v>
      </c>
      <c r="Z8" s="392">
        <v>23</v>
      </c>
      <c r="AA8" s="392">
        <v>1</v>
      </c>
      <c r="AB8" s="392">
        <v>1</v>
      </c>
      <c r="AC8" s="392">
        <v>1</v>
      </c>
      <c r="AD8" s="392">
        <v>1</v>
      </c>
      <c r="AE8" s="390">
        <f t="shared" si="2"/>
        <v>118</v>
      </c>
      <c r="AF8" s="499">
        <f t="shared" si="4"/>
        <v>9.8333333333333339</v>
      </c>
      <c r="AG8" s="248">
        <f t="shared" si="5"/>
        <v>310104000</v>
      </c>
      <c r="AH8" s="249">
        <f t="shared" si="3"/>
        <v>0.31010399999999999</v>
      </c>
    </row>
    <row r="9" spans="1:34" ht="42.75" customHeight="1" x14ac:dyDescent="0.25">
      <c r="A9" s="912" t="s">
        <v>174</v>
      </c>
      <c r="B9" s="912"/>
      <c r="C9" s="392">
        <v>10</v>
      </c>
      <c r="D9" s="392">
        <v>23</v>
      </c>
      <c r="E9" s="392">
        <v>31</v>
      </c>
      <c r="F9" s="392">
        <v>93</v>
      </c>
      <c r="G9" s="392">
        <v>238</v>
      </c>
      <c r="H9" s="392">
        <v>204</v>
      </c>
      <c r="I9" s="392">
        <v>229</v>
      </c>
      <c r="J9" s="392">
        <v>250</v>
      </c>
      <c r="K9" s="392">
        <v>52</v>
      </c>
      <c r="L9" s="392">
        <v>69</v>
      </c>
      <c r="M9" s="392">
        <v>36</v>
      </c>
      <c r="N9" s="392">
        <v>17</v>
      </c>
      <c r="O9" s="579">
        <f t="shared" si="0"/>
        <v>1252</v>
      </c>
      <c r="P9" s="566">
        <f t="shared" si="1"/>
        <v>104.33333333333333</v>
      </c>
      <c r="Q9" s="501">
        <v>3.2902559999999998</v>
      </c>
      <c r="S9" s="392">
        <v>10</v>
      </c>
      <c r="T9" s="392">
        <v>23</v>
      </c>
      <c r="U9" s="392">
        <v>31</v>
      </c>
      <c r="V9" s="392">
        <v>93</v>
      </c>
      <c r="W9" s="392">
        <v>238</v>
      </c>
      <c r="X9" s="392">
        <v>204</v>
      </c>
      <c r="Y9" s="392">
        <v>229</v>
      </c>
      <c r="Z9" s="392">
        <v>250</v>
      </c>
      <c r="AA9" s="392">
        <v>52</v>
      </c>
      <c r="AB9" s="392">
        <v>69</v>
      </c>
      <c r="AC9" s="392">
        <v>36</v>
      </c>
      <c r="AD9" s="392">
        <v>17</v>
      </c>
      <c r="AE9" s="15">
        <f t="shared" si="2"/>
        <v>1252</v>
      </c>
      <c r="AF9" s="499">
        <f t="shared" si="4"/>
        <v>104.33333333333333</v>
      </c>
      <c r="AG9" s="248">
        <f>AF9*60*60*24*365</f>
        <v>3290256000</v>
      </c>
      <c r="AH9" s="249">
        <f t="shared" si="3"/>
        <v>3.2902559999999998</v>
      </c>
    </row>
    <row r="10" spans="1:34" ht="42.75" customHeight="1" thickBot="1" x14ac:dyDescent="0.3">
      <c r="A10" s="913" t="s">
        <v>319</v>
      </c>
      <c r="B10" s="913"/>
      <c r="C10" s="872">
        <v>214</v>
      </c>
      <c r="D10" s="872">
        <v>191</v>
      </c>
      <c r="E10" s="872">
        <v>213</v>
      </c>
      <c r="F10" s="872">
        <v>188</v>
      </c>
      <c r="G10" s="872">
        <v>288</v>
      </c>
      <c r="H10" s="872">
        <v>428</v>
      </c>
      <c r="I10" s="872">
        <v>308</v>
      </c>
      <c r="J10" s="872">
        <v>381</v>
      </c>
      <c r="K10" s="872">
        <v>324</v>
      </c>
      <c r="L10" s="872">
        <v>288</v>
      </c>
      <c r="M10" s="872">
        <v>315</v>
      </c>
      <c r="N10" s="872">
        <v>375</v>
      </c>
      <c r="O10" s="873">
        <f t="shared" si="0"/>
        <v>3513</v>
      </c>
      <c r="P10" s="874">
        <f t="shared" si="1"/>
        <v>292.75</v>
      </c>
      <c r="Q10" s="875">
        <v>9.2321639999999991</v>
      </c>
      <c r="S10" s="393">
        <v>214</v>
      </c>
      <c r="T10" s="393">
        <v>191</v>
      </c>
      <c r="U10" s="393">
        <v>213</v>
      </c>
      <c r="V10" s="393">
        <v>188</v>
      </c>
      <c r="W10" s="393">
        <v>288</v>
      </c>
      <c r="X10" s="393">
        <v>428</v>
      </c>
      <c r="Y10" s="393">
        <v>308</v>
      </c>
      <c r="Z10" s="393">
        <v>381</v>
      </c>
      <c r="AA10" s="393">
        <v>324</v>
      </c>
      <c r="AB10" s="393">
        <v>288</v>
      </c>
      <c r="AC10" s="393">
        <v>315</v>
      </c>
      <c r="AD10" s="393">
        <v>375</v>
      </c>
      <c r="AE10" s="15">
        <f t="shared" si="2"/>
        <v>3513</v>
      </c>
      <c r="AF10" s="499">
        <f t="shared" si="4"/>
        <v>292.75</v>
      </c>
      <c r="AG10" s="248">
        <f t="shared" ref="AG10:AG15" si="6">AF10*60*60*24*365</f>
        <v>9232164000</v>
      </c>
      <c r="AH10" s="249">
        <f t="shared" si="3"/>
        <v>9.2321639999999991</v>
      </c>
    </row>
    <row r="11" spans="1:34" ht="39" customHeight="1" thickTop="1" thickBot="1" x14ac:dyDescent="0.3">
      <c r="A11" s="906" t="s">
        <v>21</v>
      </c>
      <c r="B11" s="906"/>
      <c r="C11" s="876">
        <f t="shared" ref="C11:N11" si="7">SUM(C5:C10)</f>
        <v>512</v>
      </c>
      <c r="D11" s="876">
        <f t="shared" si="7"/>
        <v>666</v>
      </c>
      <c r="E11" s="876">
        <f t="shared" si="7"/>
        <v>1224</v>
      </c>
      <c r="F11" s="876">
        <f t="shared" si="7"/>
        <v>1947</v>
      </c>
      <c r="G11" s="876">
        <f t="shared" si="7"/>
        <v>2159</v>
      </c>
      <c r="H11" s="876">
        <f t="shared" si="7"/>
        <v>2605</v>
      </c>
      <c r="I11" s="876">
        <f t="shared" si="7"/>
        <v>3095</v>
      </c>
      <c r="J11" s="876">
        <f t="shared" si="7"/>
        <v>2767</v>
      </c>
      <c r="K11" s="876">
        <f t="shared" si="7"/>
        <v>1503</v>
      </c>
      <c r="L11" s="876">
        <f t="shared" si="7"/>
        <v>1039</v>
      </c>
      <c r="M11" s="876">
        <f t="shared" si="7"/>
        <v>925</v>
      </c>
      <c r="N11" s="876">
        <f t="shared" si="7"/>
        <v>912</v>
      </c>
      <c r="O11" s="876">
        <f t="shared" si="0"/>
        <v>19354</v>
      </c>
      <c r="P11" s="877">
        <f t="shared" si="1"/>
        <v>1612.8333333333333</v>
      </c>
      <c r="Q11" s="878">
        <v>50.862312000000003</v>
      </c>
      <c r="S11" s="307">
        <f t="shared" ref="S11:AD11" si="8">SUM(S5:S10)</f>
        <v>512</v>
      </c>
      <c r="T11" s="307">
        <f t="shared" si="8"/>
        <v>666</v>
      </c>
      <c r="U11" s="307">
        <f t="shared" si="8"/>
        <v>1224</v>
      </c>
      <c r="V11" s="307">
        <f t="shared" si="8"/>
        <v>1947</v>
      </c>
      <c r="W11" s="307">
        <f t="shared" si="8"/>
        <v>2159</v>
      </c>
      <c r="X11" s="307">
        <f t="shared" si="8"/>
        <v>2605</v>
      </c>
      <c r="Y11" s="307">
        <f t="shared" si="8"/>
        <v>3095</v>
      </c>
      <c r="Z11" s="307">
        <f t="shared" si="8"/>
        <v>2767</v>
      </c>
      <c r="AA11" s="307">
        <f t="shared" si="8"/>
        <v>1503</v>
      </c>
      <c r="AB11" s="307">
        <f t="shared" si="8"/>
        <v>1039</v>
      </c>
      <c r="AC11" s="307">
        <f t="shared" si="8"/>
        <v>925</v>
      </c>
      <c r="AD11" s="307">
        <f t="shared" si="8"/>
        <v>912</v>
      </c>
      <c r="AE11" s="297">
        <f t="shared" si="2"/>
        <v>19354</v>
      </c>
      <c r="AF11" s="499">
        <f t="shared" si="4"/>
        <v>1612.8333333333333</v>
      </c>
      <c r="AG11" s="248">
        <f>AF11*60*60*24*365</f>
        <v>50862312000</v>
      </c>
      <c r="AH11" s="775">
        <f t="shared" si="3"/>
        <v>50.862312000000003</v>
      </c>
    </row>
    <row r="12" spans="1:34" ht="24.75" customHeight="1" thickTop="1" x14ac:dyDescent="0.25">
      <c r="A12" s="916" t="s">
        <v>634</v>
      </c>
      <c r="B12" s="916"/>
      <c r="C12" s="916"/>
      <c r="D12" s="916"/>
      <c r="E12" s="916"/>
      <c r="F12" s="916"/>
      <c r="G12" s="916"/>
      <c r="H12" s="916"/>
      <c r="I12" s="916"/>
      <c r="J12" s="916"/>
      <c r="K12" s="916"/>
      <c r="L12" s="916"/>
      <c r="M12" s="627"/>
      <c r="N12" s="627"/>
      <c r="O12" s="5"/>
      <c r="P12" s="5"/>
      <c r="Q12" s="5"/>
    </row>
    <row r="13" spans="1:34" ht="20.25" customHeight="1" x14ac:dyDescent="0.25">
      <c r="A13" s="910" t="s">
        <v>426</v>
      </c>
      <c r="B13" s="910"/>
      <c r="C13" s="910"/>
      <c r="D13" s="910"/>
      <c r="E13" s="910"/>
      <c r="F13" s="910"/>
      <c r="G13" s="910"/>
      <c r="H13" s="910"/>
      <c r="I13" s="910"/>
      <c r="J13" s="910"/>
      <c r="K13" s="910"/>
      <c r="L13" s="910"/>
      <c r="M13" s="627"/>
      <c r="N13" s="627"/>
      <c r="O13" s="5"/>
      <c r="P13" s="5"/>
      <c r="Q13" s="5"/>
      <c r="AG13" s="248">
        <f>AH11*1000000000</f>
        <v>50862312000</v>
      </c>
      <c r="AH13" s="248">
        <f t="shared" si="3"/>
        <v>50.862312000000003</v>
      </c>
    </row>
    <row r="14" spans="1:34" ht="20.25" customHeight="1" x14ac:dyDescent="0.25">
      <c r="A14" s="910" t="s">
        <v>444</v>
      </c>
      <c r="B14" s="910"/>
      <c r="C14" s="910"/>
      <c r="D14" s="910"/>
      <c r="E14" s="910"/>
      <c r="F14" s="910"/>
      <c r="G14" s="910"/>
      <c r="H14" s="910"/>
      <c r="I14" s="910"/>
      <c r="J14" s="910"/>
      <c r="K14" s="910"/>
      <c r="L14" s="910"/>
      <c r="M14" s="910"/>
      <c r="N14" s="910"/>
      <c r="O14" s="564"/>
      <c r="P14" s="5"/>
      <c r="Q14" s="5"/>
    </row>
    <row r="15" spans="1:34" ht="19.5" customHeight="1" x14ac:dyDescent="0.25">
      <c r="A15" s="910" t="s">
        <v>2</v>
      </c>
      <c r="B15" s="910"/>
      <c r="C15" s="910"/>
      <c r="D15" s="910"/>
      <c r="E15" s="910"/>
      <c r="F15" s="910"/>
      <c r="G15" s="910"/>
      <c r="H15" s="910"/>
      <c r="I15" s="910"/>
      <c r="J15" s="910"/>
      <c r="K15" s="910"/>
      <c r="L15" s="627"/>
      <c r="M15" s="627"/>
      <c r="N15" s="627"/>
      <c r="O15" s="5"/>
      <c r="P15" s="5"/>
      <c r="Q15" s="5"/>
      <c r="AG15" s="1">
        <f t="shared" si="6"/>
        <v>0</v>
      </c>
    </row>
    <row r="16" spans="1:34" ht="15.75" customHeight="1" x14ac:dyDescent="0.25">
      <c r="A16" s="216"/>
      <c r="B16" s="216"/>
      <c r="C16" s="216"/>
      <c r="D16" s="216"/>
      <c r="E16" s="216"/>
      <c r="F16" s="216"/>
      <c r="G16" s="216"/>
      <c r="H16" s="216"/>
      <c r="I16" s="216"/>
      <c r="J16" s="216"/>
      <c r="K16" s="216"/>
      <c r="L16" s="627"/>
      <c r="M16" s="627"/>
      <c r="N16" s="627"/>
      <c r="O16" s="5"/>
      <c r="P16" s="5"/>
      <c r="Q16" s="5"/>
      <c r="AG16" s="1"/>
    </row>
    <row r="17" spans="1:32" ht="6.75" customHeight="1" x14ac:dyDescent="0.25">
      <c r="A17" s="88"/>
      <c r="B17" s="88"/>
      <c r="C17" s="88"/>
      <c r="D17" s="88"/>
      <c r="E17" s="88"/>
      <c r="F17" s="88"/>
      <c r="G17" s="88"/>
      <c r="H17" s="88"/>
      <c r="I17" s="88"/>
      <c r="J17" s="88"/>
      <c r="K17" s="88"/>
      <c r="L17" s="88"/>
      <c r="M17" s="88"/>
      <c r="N17" s="88"/>
    </row>
    <row r="18" spans="1:32" ht="16.5" customHeight="1" x14ac:dyDescent="0.25">
      <c r="A18" s="905" t="s">
        <v>462</v>
      </c>
      <c r="B18" s="905"/>
      <c r="C18" s="905"/>
      <c r="D18" s="905"/>
      <c r="E18" s="905"/>
      <c r="F18" s="905"/>
      <c r="G18" s="905"/>
      <c r="H18" s="905"/>
      <c r="I18" s="79"/>
      <c r="J18" s="79"/>
      <c r="K18" s="79"/>
      <c r="L18" s="79"/>
      <c r="M18" s="79"/>
      <c r="N18" s="79"/>
      <c r="O18" s="79"/>
      <c r="P18" s="79"/>
      <c r="Q18" s="590">
        <v>15</v>
      </c>
      <c r="S18" s="4"/>
      <c r="T18" s="4"/>
      <c r="U18" s="4"/>
      <c r="V18" s="4"/>
      <c r="W18" s="4"/>
      <c r="X18" s="4"/>
      <c r="Y18" s="4"/>
      <c r="Z18" s="4"/>
      <c r="AA18" s="4"/>
      <c r="AB18" s="4"/>
      <c r="AC18" s="4"/>
      <c r="AD18" s="4"/>
      <c r="AF18" s="20"/>
    </row>
    <row r="21" spans="1:32" x14ac:dyDescent="0.25">
      <c r="L21">
        <f>93.51/33.2</f>
        <v>2.8165662650602408</v>
      </c>
    </row>
    <row r="22" spans="1:32" x14ac:dyDescent="0.25">
      <c r="L22">
        <f>L21-1</f>
        <v>1.8165662650602408</v>
      </c>
    </row>
    <row r="23" spans="1:32" x14ac:dyDescent="0.25">
      <c r="L23">
        <f>L22*100</f>
        <v>181.65662650602408</v>
      </c>
      <c r="P23" s="250" t="e">
        <f>Q10+#REF!+Q8</f>
        <v>#REF!</v>
      </c>
    </row>
    <row r="25" spans="1:32" x14ac:dyDescent="0.25">
      <c r="C25">
        <f>C5*24*60*60*31</f>
        <v>575856000</v>
      </c>
      <c r="D25">
        <f t="shared" ref="D25:N25" si="9">C5*60*60*24*31</f>
        <v>575856000</v>
      </c>
      <c r="E25">
        <f t="shared" si="9"/>
        <v>653529600</v>
      </c>
      <c r="F25">
        <f t="shared" si="9"/>
        <v>1467763200</v>
      </c>
      <c r="G25">
        <f t="shared" si="9"/>
        <v>2201644800</v>
      </c>
      <c r="H25">
        <f t="shared" si="9"/>
        <v>1644537600</v>
      </c>
      <c r="I25">
        <f t="shared" si="9"/>
        <v>2365027200</v>
      </c>
      <c r="J25">
        <f t="shared" si="9"/>
        <v>2946240000</v>
      </c>
      <c r="K25">
        <f t="shared" si="9"/>
        <v>2699827200</v>
      </c>
      <c r="L25">
        <f t="shared" si="9"/>
        <v>1427587200</v>
      </c>
      <c r="M25">
        <f t="shared" si="9"/>
        <v>1068681600</v>
      </c>
      <c r="N25">
        <f t="shared" si="9"/>
        <v>1135641600</v>
      </c>
    </row>
    <row r="26" spans="1:32" x14ac:dyDescent="0.25">
      <c r="C26">
        <f>C25/1000000000</f>
        <v>0.57585600000000003</v>
      </c>
      <c r="D26">
        <f t="shared" ref="D26:N26" si="10">D25/1000000000</f>
        <v>0.57585600000000003</v>
      </c>
      <c r="E26">
        <f t="shared" si="10"/>
        <v>0.65352960000000004</v>
      </c>
      <c r="F26">
        <f t="shared" si="10"/>
        <v>1.4677632</v>
      </c>
      <c r="G26">
        <f t="shared" si="10"/>
        <v>2.2016448</v>
      </c>
      <c r="H26">
        <f t="shared" si="10"/>
        <v>1.6445376</v>
      </c>
      <c r="I26">
        <f t="shared" si="10"/>
        <v>2.3650272000000001</v>
      </c>
      <c r="J26">
        <f t="shared" si="10"/>
        <v>2.94624</v>
      </c>
      <c r="K26">
        <f t="shared" si="10"/>
        <v>2.6998272000000001</v>
      </c>
      <c r="L26">
        <f t="shared" si="10"/>
        <v>1.4275872000000001</v>
      </c>
      <c r="M26">
        <f t="shared" si="10"/>
        <v>1.0686815999999999</v>
      </c>
      <c r="N26">
        <f t="shared" si="10"/>
        <v>1.1356416</v>
      </c>
      <c r="P26">
        <f>SUM(C26:N26)</f>
        <v>18.762191999999999</v>
      </c>
    </row>
  </sheetData>
  <mergeCells count="17">
    <mergeCell ref="A3:B4"/>
    <mergeCell ref="A18:H18"/>
    <mergeCell ref="A11:B11"/>
    <mergeCell ref="A1:Q1"/>
    <mergeCell ref="A2:Q2"/>
    <mergeCell ref="C3:N3"/>
    <mergeCell ref="A15:K15"/>
    <mergeCell ref="A5:B5"/>
    <mergeCell ref="A6:B6"/>
    <mergeCell ref="A7:B7"/>
    <mergeCell ref="A8:B8"/>
    <mergeCell ref="A9:B9"/>
    <mergeCell ref="A10:B10"/>
    <mergeCell ref="A13:L13"/>
    <mergeCell ref="A14:N14"/>
    <mergeCell ref="O3:O4"/>
    <mergeCell ref="A12:L12"/>
  </mergeCells>
  <printOptions horizontalCentered="1"/>
  <pageMargins left="0.45" right="0.45" top="0.5" bottom="0.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S28"/>
  <sheetViews>
    <sheetView rightToLeft="1" view="pageBreakPreview" zoomScale="130" zoomScaleSheetLayoutView="130" workbookViewId="0">
      <pane ySplit="4" topLeftCell="A11" activePane="bottomLeft" state="frozen"/>
      <selection pane="bottomLeft" activeCell="G6" sqref="G6"/>
    </sheetView>
  </sheetViews>
  <sheetFormatPr defaultColWidth="10.42578125" defaultRowHeight="15" x14ac:dyDescent="0.25"/>
  <cols>
    <col min="1" max="1" width="11.85546875" customWidth="1"/>
    <col min="2" max="2" width="10.140625" customWidth="1"/>
    <col min="3" max="3" width="6.85546875" customWidth="1"/>
    <col min="4" max="4" width="12.140625" customWidth="1"/>
    <col min="5" max="5" width="13.28515625" customWidth="1"/>
    <col min="6" max="6" width="14.28515625" customWidth="1"/>
    <col min="7" max="7" width="15.7109375" customWidth="1"/>
    <col min="8" max="8" width="13.28515625" customWidth="1"/>
    <col min="9" max="9" width="9.28515625" customWidth="1"/>
    <col min="10" max="10" width="12.42578125" customWidth="1"/>
    <col min="11" max="11" width="14.85546875" customWidth="1"/>
  </cols>
  <sheetData>
    <row r="1" spans="1:19" ht="24" customHeight="1" x14ac:dyDescent="0.25">
      <c r="A1" s="967" t="s">
        <v>549</v>
      </c>
      <c r="B1" s="967"/>
      <c r="C1" s="967"/>
      <c r="D1" s="967"/>
      <c r="E1" s="967"/>
      <c r="F1" s="967"/>
      <c r="G1" s="967"/>
      <c r="H1" s="967"/>
      <c r="I1" s="967"/>
      <c r="J1" s="967"/>
      <c r="K1" s="967"/>
    </row>
    <row r="2" spans="1:19" ht="22.5" customHeight="1" thickBot="1" x14ac:dyDescent="0.3">
      <c r="A2" s="968" t="s">
        <v>304</v>
      </c>
      <c r="B2" s="968"/>
      <c r="C2" s="968"/>
      <c r="D2" s="968"/>
      <c r="E2" s="968"/>
      <c r="F2" s="968"/>
      <c r="G2" s="968"/>
      <c r="H2" s="968"/>
      <c r="I2" s="968"/>
      <c r="J2" s="968"/>
      <c r="K2" s="968"/>
    </row>
    <row r="3" spans="1:19" ht="36.6" customHeight="1" thickTop="1" x14ac:dyDescent="0.25">
      <c r="A3" s="917" t="s">
        <v>48</v>
      </c>
      <c r="B3" s="957" t="s">
        <v>204</v>
      </c>
      <c r="C3" s="957"/>
      <c r="D3" s="717" t="s">
        <v>223</v>
      </c>
      <c r="E3" s="717" t="s">
        <v>223</v>
      </c>
      <c r="F3" s="717" t="s">
        <v>271</v>
      </c>
      <c r="G3" s="717" t="s">
        <v>272</v>
      </c>
      <c r="H3" s="957" t="s">
        <v>278</v>
      </c>
      <c r="I3" s="957"/>
      <c r="J3" s="957"/>
      <c r="K3" s="917" t="s">
        <v>201</v>
      </c>
    </row>
    <row r="4" spans="1:19" ht="16.5" customHeight="1" x14ac:dyDescent="0.25">
      <c r="A4" s="918"/>
      <c r="B4" s="793" t="s">
        <v>222</v>
      </c>
      <c r="C4" s="793" t="s">
        <v>203</v>
      </c>
      <c r="D4" s="733" t="s">
        <v>430</v>
      </c>
      <c r="E4" s="718" t="s">
        <v>224</v>
      </c>
      <c r="F4" s="718" t="s">
        <v>224</v>
      </c>
      <c r="G4" s="718" t="s">
        <v>224</v>
      </c>
      <c r="H4" s="793" t="s">
        <v>225</v>
      </c>
      <c r="I4" s="793" t="s">
        <v>226</v>
      </c>
      <c r="J4" s="793" t="s">
        <v>21</v>
      </c>
      <c r="K4" s="918"/>
    </row>
    <row r="5" spans="1:19" ht="24" customHeight="1" x14ac:dyDescent="0.25">
      <c r="A5" s="131" t="s">
        <v>608</v>
      </c>
      <c r="B5" s="139">
        <v>106</v>
      </c>
      <c r="C5" s="264">
        <f>B5/B$21*100</f>
        <v>2.7461139896373057</v>
      </c>
      <c r="D5" s="376">
        <v>19225</v>
      </c>
      <c r="E5" s="176">
        <f>D5*24</f>
        <v>461400</v>
      </c>
      <c r="F5" s="176">
        <v>346050</v>
      </c>
      <c r="G5" s="176">
        <v>288375</v>
      </c>
      <c r="H5" s="139">
        <v>302793</v>
      </c>
      <c r="I5" s="139">
        <v>0</v>
      </c>
      <c r="J5" s="139">
        <f>H5+I5</f>
        <v>302793</v>
      </c>
      <c r="K5" s="256">
        <f>G5/E5*100</f>
        <v>62.5</v>
      </c>
      <c r="N5" s="176">
        <v>240375</v>
      </c>
      <c r="O5" s="6">
        <f>N5/1000</f>
        <v>240.375</v>
      </c>
    </row>
    <row r="6" spans="1:19" s="132" customFormat="1" ht="24" customHeight="1" x14ac:dyDescent="0.25">
      <c r="A6" s="131" t="s">
        <v>50</v>
      </c>
      <c r="B6" s="224">
        <v>102</v>
      </c>
      <c r="C6" s="264">
        <f t="shared" ref="C6:C20" si="0">B6/B$21*100</f>
        <v>2.6424870466321244</v>
      </c>
      <c r="D6" s="176">
        <v>16725</v>
      </c>
      <c r="E6" s="273">
        <f>D6*24</f>
        <v>401400</v>
      </c>
      <c r="F6" s="273">
        <v>328669</v>
      </c>
      <c r="G6" s="273">
        <v>110636</v>
      </c>
      <c r="H6" s="224">
        <v>116168</v>
      </c>
      <c r="I6" s="224">
        <v>0</v>
      </c>
      <c r="J6" s="224">
        <f>SUM(H6:I6)</f>
        <v>116168</v>
      </c>
      <c r="K6" s="256">
        <f t="shared" ref="K6:K20" si="1">G6/E6*100</f>
        <v>27.562531141006481</v>
      </c>
      <c r="L6" s="271"/>
      <c r="M6" s="271"/>
      <c r="N6" s="273">
        <v>106876</v>
      </c>
      <c r="O6" s="274">
        <f t="shared" ref="O6:O20" si="2">N6/1000</f>
        <v>106.876</v>
      </c>
      <c r="P6" s="271"/>
      <c r="Q6" s="271"/>
      <c r="R6" s="271"/>
      <c r="S6" s="271"/>
    </row>
    <row r="7" spans="1:19" s="485" customFormat="1" ht="24" customHeight="1" x14ac:dyDescent="0.2">
      <c r="A7" s="135" t="s">
        <v>51</v>
      </c>
      <c r="B7" s="224">
        <v>213</v>
      </c>
      <c r="C7" s="264">
        <f t="shared" si="0"/>
        <v>5.5181347150259068</v>
      </c>
      <c r="D7" s="176">
        <v>31120</v>
      </c>
      <c r="E7" s="273">
        <f>D7*24</f>
        <v>746880</v>
      </c>
      <c r="F7" s="273">
        <v>456328</v>
      </c>
      <c r="G7" s="273">
        <v>267825</v>
      </c>
      <c r="H7" s="224">
        <v>385876</v>
      </c>
      <c r="I7" s="224">
        <v>0</v>
      </c>
      <c r="J7" s="224">
        <f>H7+I7</f>
        <v>385876</v>
      </c>
      <c r="K7" s="256">
        <f t="shared" si="1"/>
        <v>35.859174164524418</v>
      </c>
      <c r="M7" s="486"/>
      <c r="N7" s="273">
        <v>168842</v>
      </c>
      <c r="O7" s="504">
        <f t="shared" si="2"/>
        <v>168.84200000000001</v>
      </c>
    </row>
    <row r="8" spans="1:19" s="132" customFormat="1" ht="24" customHeight="1" x14ac:dyDescent="0.2">
      <c r="A8" s="135" t="s">
        <v>264</v>
      </c>
      <c r="B8" s="139">
        <v>559</v>
      </c>
      <c r="C8" s="264">
        <f t="shared" si="0"/>
        <v>14.481865284974093</v>
      </c>
      <c r="D8" s="176">
        <v>101124</v>
      </c>
      <c r="E8" s="176">
        <f>D8*24</f>
        <v>2426976</v>
      </c>
      <c r="F8" s="176">
        <v>776482</v>
      </c>
      <c r="G8" s="176">
        <v>517654</v>
      </c>
      <c r="H8" s="139">
        <v>543536</v>
      </c>
      <c r="I8" s="139">
        <v>0</v>
      </c>
      <c r="J8" s="224">
        <f t="shared" ref="J8:J15" si="3">H8+I8</f>
        <v>543536</v>
      </c>
      <c r="K8" s="256">
        <f t="shared" si="1"/>
        <v>21.329176720330157</v>
      </c>
      <c r="M8" s="134"/>
      <c r="N8" s="176">
        <v>448000</v>
      </c>
      <c r="O8" s="192">
        <f t="shared" si="2"/>
        <v>448</v>
      </c>
    </row>
    <row r="9" spans="1:19" s="132" customFormat="1" ht="24" customHeight="1" x14ac:dyDescent="0.2">
      <c r="A9" s="135" t="s">
        <v>62</v>
      </c>
      <c r="B9" s="139">
        <v>123</v>
      </c>
      <c r="C9" s="264">
        <f t="shared" si="0"/>
        <v>3.1865284974093266</v>
      </c>
      <c r="D9" s="176">
        <v>27521.7</v>
      </c>
      <c r="E9" s="176">
        <f t="shared" ref="E9:E17" si="4">D9*24</f>
        <v>660520.80000000005</v>
      </c>
      <c r="F9" s="176">
        <v>330260</v>
      </c>
      <c r="G9" s="176">
        <v>330260</v>
      </c>
      <c r="H9" s="139">
        <v>363286</v>
      </c>
      <c r="I9" s="139">
        <v>0</v>
      </c>
      <c r="J9" s="224">
        <f t="shared" si="3"/>
        <v>363286</v>
      </c>
      <c r="K9" s="256">
        <f t="shared" si="1"/>
        <v>49.999939441725374</v>
      </c>
      <c r="M9" s="134"/>
      <c r="N9" s="176">
        <v>205000</v>
      </c>
      <c r="O9" s="192">
        <f t="shared" si="2"/>
        <v>205</v>
      </c>
    </row>
    <row r="10" spans="1:19" s="132" customFormat="1" ht="24" customHeight="1" x14ac:dyDescent="0.2">
      <c r="A10" s="135" t="s">
        <v>53</v>
      </c>
      <c r="B10" s="139">
        <v>261</v>
      </c>
      <c r="C10" s="264">
        <f t="shared" si="0"/>
        <v>6.7616580310880829</v>
      </c>
      <c r="D10" s="176">
        <v>35932</v>
      </c>
      <c r="E10" s="176">
        <f t="shared" si="4"/>
        <v>862368</v>
      </c>
      <c r="F10" s="176">
        <v>689894</v>
      </c>
      <c r="G10" s="176">
        <v>343618</v>
      </c>
      <c r="H10" s="139">
        <v>377970</v>
      </c>
      <c r="I10" s="139">
        <v>0</v>
      </c>
      <c r="J10" s="224">
        <f t="shared" si="3"/>
        <v>377970</v>
      </c>
      <c r="K10" s="256">
        <f t="shared" si="1"/>
        <v>39.845866265909677</v>
      </c>
      <c r="M10" s="134"/>
      <c r="N10" s="176">
        <v>279899</v>
      </c>
      <c r="O10" s="192">
        <f t="shared" si="2"/>
        <v>279.899</v>
      </c>
    </row>
    <row r="11" spans="1:19" s="132" customFormat="1" ht="24" customHeight="1" x14ac:dyDescent="0.2">
      <c r="A11" s="135" t="s">
        <v>55</v>
      </c>
      <c r="B11" s="139">
        <v>305</v>
      </c>
      <c r="C11" s="264">
        <f t="shared" si="0"/>
        <v>7.9015544041450783</v>
      </c>
      <c r="D11" s="176">
        <v>45983</v>
      </c>
      <c r="E11" s="176">
        <f t="shared" si="4"/>
        <v>1103592</v>
      </c>
      <c r="F11" s="176">
        <v>524206</v>
      </c>
      <c r="G11" s="176">
        <v>424455</v>
      </c>
      <c r="H11" s="176">
        <v>466900</v>
      </c>
      <c r="I11" s="176">
        <v>0</v>
      </c>
      <c r="J11" s="224">
        <f t="shared" si="3"/>
        <v>466900</v>
      </c>
      <c r="K11" s="256">
        <f t="shared" si="1"/>
        <v>38.461224800469736</v>
      </c>
      <c r="M11" s="134"/>
      <c r="N11" s="176">
        <v>405493</v>
      </c>
      <c r="O11" s="192">
        <f t="shared" si="2"/>
        <v>405.49299999999999</v>
      </c>
    </row>
    <row r="12" spans="1:19" s="132" customFormat="1" ht="24" customHeight="1" x14ac:dyDescent="0.2">
      <c r="A12" s="135" t="s">
        <v>47</v>
      </c>
      <c r="B12" s="139">
        <v>111</v>
      </c>
      <c r="C12" s="264">
        <f t="shared" si="0"/>
        <v>2.8756476683937824</v>
      </c>
      <c r="D12" s="176">
        <v>14190</v>
      </c>
      <c r="E12" s="176">
        <f t="shared" si="4"/>
        <v>340560</v>
      </c>
      <c r="F12" s="176">
        <v>247680</v>
      </c>
      <c r="G12" s="176">
        <v>148680</v>
      </c>
      <c r="H12" s="136">
        <v>163248</v>
      </c>
      <c r="I12" s="136">
        <v>0</v>
      </c>
      <c r="J12" s="224">
        <f t="shared" si="3"/>
        <v>163248</v>
      </c>
      <c r="K12" s="256">
        <f t="shared" si="1"/>
        <v>43.657505285412263</v>
      </c>
      <c r="M12" s="134"/>
      <c r="N12" s="176">
        <v>144432</v>
      </c>
      <c r="O12" s="192">
        <f t="shared" si="2"/>
        <v>144.43199999999999</v>
      </c>
    </row>
    <row r="13" spans="1:19" s="137" customFormat="1" ht="24" customHeight="1" x14ac:dyDescent="0.2">
      <c r="A13" s="135" t="s">
        <v>54</v>
      </c>
      <c r="B13" s="136">
        <v>303</v>
      </c>
      <c r="C13" s="264">
        <f t="shared" si="0"/>
        <v>7.8497409326424874</v>
      </c>
      <c r="D13" s="176">
        <v>47726</v>
      </c>
      <c r="E13" s="176">
        <f t="shared" si="4"/>
        <v>1145424</v>
      </c>
      <c r="F13" s="176">
        <v>954520</v>
      </c>
      <c r="G13" s="176">
        <v>436440</v>
      </c>
      <c r="H13" s="136">
        <v>458262</v>
      </c>
      <c r="I13" s="136">
        <v>0</v>
      </c>
      <c r="J13" s="224">
        <f t="shared" si="3"/>
        <v>458262</v>
      </c>
      <c r="K13" s="256">
        <f t="shared" si="1"/>
        <v>38.102920839793825</v>
      </c>
      <c r="L13" s="132"/>
      <c r="M13" s="134"/>
      <c r="N13" s="176">
        <v>324600</v>
      </c>
      <c r="O13" s="192">
        <f t="shared" si="2"/>
        <v>324.60000000000002</v>
      </c>
    </row>
    <row r="14" spans="1:19" s="137" customFormat="1" ht="24" customHeight="1" x14ac:dyDescent="0.2">
      <c r="A14" s="135" t="s">
        <v>52</v>
      </c>
      <c r="B14" s="139">
        <v>282</v>
      </c>
      <c r="C14" s="264">
        <f t="shared" si="0"/>
        <v>7.3056994818652852</v>
      </c>
      <c r="D14" s="176">
        <v>39865</v>
      </c>
      <c r="E14" s="176">
        <f t="shared" si="4"/>
        <v>956760</v>
      </c>
      <c r="F14" s="176">
        <v>913824</v>
      </c>
      <c r="G14" s="176">
        <v>314950</v>
      </c>
      <c r="H14" s="139">
        <v>328297</v>
      </c>
      <c r="I14" s="139">
        <v>2400</v>
      </c>
      <c r="J14" s="224">
        <f t="shared" si="3"/>
        <v>330697</v>
      </c>
      <c r="K14" s="256">
        <f t="shared" si="1"/>
        <v>32.918391237091853</v>
      </c>
      <c r="L14" s="132"/>
      <c r="M14" s="134"/>
      <c r="N14" s="176">
        <v>336088</v>
      </c>
      <c r="O14" s="192">
        <f t="shared" si="2"/>
        <v>336.08800000000002</v>
      </c>
    </row>
    <row r="15" spans="1:19" s="137" customFormat="1" ht="24" customHeight="1" x14ac:dyDescent="0.2">
      <c r="A15" s="135" t="s">
        <v>56</v>
      </c>
      <c r="B15" s="139">
        <v>125</v>
      </c>
      <c r="C15" s="264">
        <f t="shared" si="0"/>
        <v>3.2383419689119166</v>
      </c>
      <c r="D15" s="176">
        <v>23350</v>
      </c>
      <c r="E15" s="176">
        <f t="shared" si="4"/>
        <v>560400</v>
      </c>
      <c r="F15" s="176">
        <v>323538</v>
      </c>
      <c r="G15" s="176">
        <v>289890</v>
      </c>
      <c r="H15" s="139">
        <v>313905</v>
      </c>
      <c r="I15" s="139">
        <v>0</v>
      </c>
      <c r="J15" s="224">
        <f t="shared" si="3"/>
        <v>313905</v>
      </c>
      <c r="K15" s="256">
        <f t="shared" si="1"/>
        <v>51.729122055674516</v>
      </c>
      <c r="L15" s="132"/>
      <c r="M15" s="134"/>
      <c r="N15" s="176">
        <v>298760</v>
      </c>
      <c r="O15" s="192">
        <f t="shared" si="2"/>
        <v>298.76</v>
      </c>
    </row>
    <row r="16" spans="1:19" s="137" customFormat="1" ht="24" customHeight="1" x14ac:dyDescent="0.2">
      <c r="A16" s="135" t="s">
        <v>57</v>
      </c>
      <c r="B16" s="139">
        <v>318</v>
      </c>
      <c r="C16" s="264">
        <f t="shared" si="0"/>
        <v>8.2383419689119179</v>
      </c>
      <c r="D16" s="176">
        <v>14500</v>
      </c>
      <c r="E16" s="176">
        <f t="shared" si="4"/>
        <v>348000</v>
      </c>
      <c r="F16" s="176">
        <v>143000</v>
      </c>
      <c r="G16" s="176">
        <v>130000</v>
      </c>
      <c r="H16" s="139">
        <v>175000</v>
      </c>
      <c r="I16" s="139">
        <v>0</v>
      </c>
      <c r="J16" s="139">
        <f>SUM(H16:I16)</f>
        <v>175000</v>
      </c>
      <c r="K16" s="256">
        <f t="shared" si="1"/>
        <v>37.356321839080458</v>
      </c>
      <c r="L16" s="132"/>
      <c r="M16" s="134"/>
      <c r="N16" s="176">
        <v>100000</v>
      </c>
      <c r="O16" s="192">
        <f t="shared" si="2"/>
        <v>100</v>
      </c>
    </row>
    <row r="17" spans="1:15" s="137" customFormat="1" ht="23.25" customHeight="1" x14ac:dyDescent="0.2">
      <c r="A17" s="135" t="s">
        <v>58</v>
      </c>
      <c r="B17" s="139">
        <v>135</v>
      </c>
      <c r="C17" s="264">
        <f t="shared" si="0"/>
        <v>3.4974093264248705</v>
      </c>
      <c r="D17" s="176">
        <v>24546</v>
      </c>
      <c r="E17" s="176">
        <f t="shared" si="4"/>
        <v>589104</v>
      </c>
      <c r="F17" s="176">
        <v>382720</v>
      </c>
      <c r="G17" s="176">
        <v>143216</v>
      </c>
      <c r="H17" s="139">
        <v>171391</v>
      </c>
      <c r="I17" s="139">
        <v>468</v>
      </c>
      <c r="J17" s="139">
        <f>H17+I17</f>
        <v>171859</v>
      </c>
      <c r="K17" s="256">
        <f t="shared" si="1"/>
        <v>24.310817784296152</v>
      </c>
      <c r="L17" s="132"/>
      <c r="M17" s="134"/>
      <c r="N17" s="176">
        <v>89936</v>
      </c>
      <c r="O17" s="192">
        <f t="shared" si="2"/>
        <v>89.936000000000007</v>
      </c>
    </row>
    <row r="18" spans="1:15" s="137" customFormat="1" ht="24" customHeight="1" x14ac:dyDescent="0.2">
      <c r="A18" s="135" t="s">
        <v>59</v>
      </c>
      <c r="B18" s="139">
        <v>252</v>
      </c>
      <c r="C18" s="264">
        <f t="shared" si="0"/>
        <v>6.528497409326425</v>
      </c>
      <c r="D18" s="176">
        <v>43222</v>
      </c>
      <c r="E18" s="176">
        <f>D18*24</f>
        <v>1037328</v>
      </c>
      <c r="F18" s="176">
        <v>781352</v>
      </c>
      <c r="G18" s="176">
        <v>416713</v>
      </c>
      <c r="H18" s="139">
        <v>437548</v>
      </c>
      <c r="I18" s="139">
        <v>0</v>
      </c>
      <c r="J18" s="139">
        <f t="shared" ref="J18:J20" si="5">H18+I18</f>
        <v>437548</v>
      </c>
      <c r="K18" s="256">
        <f t="shared" si="1"/>
        <v>40.171768235312264</v>
      </c>
      <c r="L18" s="132"/>
      <c r="M18" s="134"/>
      <c r="N18" s="176">
        <v>315729</v>
      </c>
      <c r="O18" s="192">
        <f t="shared" si="2"/>
        <v>315.72899999999998</v>
      </c>
    </row>
    <row r="19" spans="1:15" s="137" customFormat="1" ht="24" customHeight="1" x14ac:dyDescent="0.2">
      <c r="A19" s="135" t="s">
        <v>60</v>
      </c>
      <c r="B19" s="139">
        <v>328</v>
      </c>
      <c r="C19" s="264">
        <f t="shared" si="0"/>
        <v>8.4974093264248705</v>
      </c>
      <c r="D19" s="176">
        <v>45805</v>
      </c>
      <c r="E19" s="176">
        <f>D19*24</f>
        <v>1099320</v>
      </c>
      <c r="F19" s="176">
        <v>793800</v>
      </c>
      <c r="G19" s="176">
        <v>476280</v>
      </c>
      <c r="H19" s="139">
        <v>500094</v>
      </c>
      <c r="I19" s="139">
        <v>0</v>
      </c>
      <c r="J19" s="139">
        <f t="shared" si="5"/>
        <v>500094</v>
      </c>
      <c r="K19" s="256">
        <f t="shared" si="1"/>
        <v>43.324964523523633</v>
      </c>
      <c r="L19" s="132"/>
      <c r="M19" s="134"/>
      <c r="N19" s="176">
        <v>560604</v>
      </c>
      <c r="O19" s="192">
        <f t="shared" si="2"/>
        <v>560.60400000000004</v>
      </c>
    </row>
    <row r="20" spans="1:15" s="137" customFormat="1" ht="24" customHeight="1" thickBot="1" x14ac:dyDescent="0.25">
      <c r="A20" s="140" t="s">
        <v>659</v>
      </c>
      <c r="B20" s="136">
        <v>337</v>
      </c>
      <c r="C20" s="264">
        <f t="shared" si="0"/>
        <v>8.7305699481865275</v>
      </c>
      <c r="D20" s="176">
        <v>81000</v>
      </c>
      <c r="E20" s="258">
        <f>D20*24</f>
        <v>1944000</v>
      </c>
      <c r="F20" s="258">
        <v>1486154</v>
      </c>
      <c r="G20" s="258">
        <v>1238351</v>
      </c>
      <c r="H20" s="136">
        <v>1300268</v>
      </c>
      <c r="I20" s="136">
        <v>0</v>
      </c>
      <c r="J20" s="139">
        <f t="shared" si="5"/>
        <v>1300268</v>
      </c>
      <c r="K20" s="256">
        <f t="shared" si="1"/>
        <v>63.701183127572016</v>
      </c>
      <c r="L20" s="145"/>
      <c r="M20" s="134"/>
      <c r="N20" s="258">
        <v>1570857</v>
      </c>
      <c r="O20" s="192">
        <f t="shared" si="2"/>
        <v>1570.857</v>
      </c>
    </row>
    <row r="21" spans="1:15" s="132" customFormat="1" ht="24.75" customHeight="1" thickTop="1" thickBot="1" x14ac:dyDescent="0.25">
      <c r="A21" s="146" t="s">
        <v>251</v>
      </c>
      <c r="B21" s="149">
        <f t="shared" ref="B21:J21" si="6">SUM(B5:B20)</f>
        <v>3860</v>
      </c>
      <c r="C21" s="193">
        <f t="shared" si="6"/>
        <v>100</v>
      </c>
      <c r="D21" s="149">
        <f t="shared" si="6"/>
        <v>611834.69999999995</v>
      </c>
      <c r="E21" s="149">
        <f t="shared" si="6"/>
        <v>14684032.800000001</v>
      </c>
      <c r="F21" s="149">
        <f t="shared" si="6"/>
        <v>9478477</v>
      </c>
      <c r="G21" s="149">
        <f t="shared" si="6"/>
        <v>5877343</v>
      </c>
      <c r="H21" s="149">
        <f t="shared" si="6"/>
        <v>6404542</v>
      </c>
      <c r="I21" s="149">
        <f t="shared" si="6"/>
        <v>2868</v>
      </c>
      <c r="J21" s="149">
        <f t="shared" si="6"/>
        <v>6407410</v>
      </c>
      <c r="K21" s="193">
        <f>G21/E21*100</f>
        <v>40.025400923920571</v>
      </c>
      <c r="L21" s="141"/>
      <c r="M21" s="134"/>
    </row>
    <row r="22" spans="1:15" ht="16.5" customHeight="1" thickTop="1" x14ac:dyDescent="0.25">
      <c r="A22" s="969" t="s">
        <v>667</v>
      </c>
      <c r="B22" s="969"/>
      <c r="C22" s="969"/>
      <c r="D22" s="969"/>
      <c r="E22" s="969"/>
      <c r="F22" s="969"/>
      <c r="G22" s="969"/>
      <c r="H22" s="969"/>
      <c r="I22" s="411"/>
      <c r="J22" s="411"/>
      <c r="K22" s="411"/>
    </row>
    <row r="23" spans="1:15" ht="16.5" customHeight="1" x14ac:dyDescent="0.25">
      <c r="A23" s="970" t="s">
        <v>666</v>
      </c>
      <c r="B23" s="970"/>
      <c r="C23" s="970"/>
      <c r="D23" s="970"/>
      <c r="E23" s="970"/>
      <c r="F23" s="970"/>
      <c r="G23" s="970"/>
      <c r="H23" s="970"/>
      <c r="I23" s="970"/>
      <c r="J23" s="970"/>
      <c r="K23" s="970"/>
    </row>
    <row r="24" spans="1:15" ht="16.5" customHeight="1" x14ac:dyDescent="0.25">
      <c r="A24" s="970" t="s">
        <v>609</v>
      </c>
      <c r="B24" s="970"/>
      <c r="C24" s="970"/>
      <c r="D24" s="970"/>
      <c r="E24" s="970"/>
      <c r="F24" s="970"/>
      <c r="G24" s="970"/>
      <c r="H24" s="970"/>
      <c r="I24" s="970"/>
      <c r="J24" s="970"/>
      <c r="K24" s="970"/>
    </row>
    <row r="25" spans="1:15" s="132" customFormat="1" ht="16.5" customHeight="1" x14ac:dyDescent="0.2">
      <c r="A25" s="910" t="s">
        <v>672</v>
      </c>
      <c r="B25" s="910"/>
      <c r="C25" s="910"/>
      <c r="D25" s="910"/>
      <c r="E25" s="910"/>
      <c r="F25" s="910"/>
      <c r="G25" s="910"/>
      <c r="H25" s="910"/>
      <c r="I25" s="910"/>
      <c r="J25" s="216"/>
      <c r="K25" s="216"/>
      <c r="L25" s="141"/>
      <c r="M25" s="134"/>
    </row>
    <row r="26" spans="1:15" s="132" customFormat="1" ht="16.5" customHeight="1" x14ac:dyDescent="0.2">
      <c r="A26" s="947" t="s">
        <v>673</v>
      </c>
      <c r="B26" s="947"/>
      <c r="C26" s="947"/>
      <c r="D26" s="947"/>
      <c r="E26" s="947"/>
      <c r="F26" s="947"/>
      <c r="G26" s="216"/>
      <c r="H26" s="216"/>
      <c r="I26" s="216"/>
      <c r="J26" s="505"/>
      <c r="K26" s="505"/>
      <c r="L26" s="141"/>
      <c r="M26" s="134"/>
    </row>
    <row r="27" spans="1:15" s="132" customFormat="1" ht="16.5" customHeight="1" x14ac:dyDescent="0.2">
      <c r="A27" s="947"/>
      <c r="B27" s="947"/>
      <c r="C27" s="947"/>
      <c r="D27" s="947"/>
      <c r="E27" s="947"/>
      <c r="F27" s="947"/>
      <c r="G27" s="241"/>
      <c r="H27" s="241"/>
      <c r="I27" s="241"/>
      <c r="J27" s="839"/>
      <c r="K27" s="840"/>
      <c r="L27" s="141"/>
      <c r="M27" s="134"/>
    </row>
    <row r="28" spans="1:15" ht="15.75" customHeight="1" x14ac:dyDescent="0.25">
      <c r="A28" s="905" t="s">
        <v>462</v>
      </c>
      <c r="B28" s="905"/>
      <c r="C28" s="905"/>
      <c r="D28" s="905"/>
      <c r="E28" s="905"/>
      <c r="F28" s="905"/>
      <c r="G28" s="905"/>
      <c r="H28" s="905"/>
      <c r="I28" s="841"/>
      <c r="J28" s="842"/>
      <c r="K28" s="414">
        <v>24</v>
      </c>
    </row>
  </sheetData>
  <mergeCells count="13">
    <mergeCell ref="A25:I25"/>
    <mergeCell ref="A22:H22"/>
    <mergeCell ref="A28:H28"/>
    <mergeCell ref="A26:F26"/>
    <mergeCell ref="A27:F27"/>
    <mergeCell ref="A24:K24"/>
    <mergeCell ref="A23:K23"/>
    <mergeCell ref="A1:K1"/>
    <mergeCell ref="A2:K2"/>
    <mergeCell ref="A3:A4"/>
    <mergeCell ref="B3:C3"/>
    <mergeCell ref="H3:J3"/>
    <mergeCell ref="K3:K4"/>
  </mergeCells>
  <printOptions horizontalCentered="1"/>
  <pageMargins left="0.51180993000874897" right="0.51180993000874897" top="0.55118110236220497" bottom="0.55118110236220497" header="0.31496062992126" footer="0.31496062992126"/>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sheetPr>
  <dimension ref="A1:V30"/>
  <sheetViews>
    <sheetView rightToLeft="1" view="pageBreakPreview" zoomScale="130" zoomScaleSheetLayoutView="130" workbookViewId="0">
      <pane ySplit="4" topLeftCell="A5" activePane="bottomLeft" state="frozen"/>
      <selection pane="bottomLeft" activeCell="A8" sqref="A8:XFD8"/>
    </sheetView>
  </sheetViews>
  <sheetFormatPr defaultColWidth="10.42578125" defaultRowHeight="15" x14ac:dyDescent="0.25"/>
  <cols>
    <col min="1" max="1" width="11.140625" customWidth="1"/>
    <col min="2" max="3" width="8.42578125" customWidth="1"/>
    <col min="4" max="4" width="12" customWidth="1"/>
    <col min="5" max="5" width="13.42578125" customWidth="1"/>
    <col min="6" max="6" width="11.85546875" customWidth="1"/>
    <col min="7" max="7" width="14.5703125" customWidth="1"/>
    <col min="8" max="8" width="13.28515625" customWidth="1"/>
    <col min="9" max="11" width="11.85546875" customWidth="1"/>
    <col min="12" max="12" width="14.5703125" customWidth="1"/>
  </cols>
  <sheetData>
    <row r="1" spans="1:22" ht="28.15" customHeight="1" x14ac:dyDescent="0.25">
      <c r="A1" s="967" t="s">
        <v>548</v>
      </c>
      <c r="B1" s="967"/>
      <c r="C1" s="967"/>
      <c r="D1" s="967"/>
      <c r="E1" s="967"/>
      <c r="F1" s="967"/>
      <c r="G1" s="967"/>
      <c r="H1" s="967"/>
      <c r="I1" s="967"/>
      <c r="J1" s="967"/>
      <c r="K1" s="967"/>
      <c r="L1" s="967"/>
    </row>
    <row r="2" spans="1:22" ht="21.6" customHeight="1" thickBot="1" x14ac:dyDescent="0.3">
      <c r="A2" s="971" t="s">
        <v>305</v>
      </c>
      <c r="B2" s="971"/>
      <c r="C2" s="971"/>
      <c r="D2" s="971"/>
      <c r="E2" s="971"/>
      <c r="F2" s="971"/>
      <c r="G2" s="971"/>
      <c r="H2" s="971"/>
      <c r="I2" s="971"/>
      <c r="J2" s="971"/>
      <c r="K2" s="971"/>
      <c r="L2" s="971"/>
    </row>
    <row r="3" spans="1:22" ht="46.5" customHeight="1" thickTop="1" x14ac:dyDescent="0.25">
      <c r="A3" s="917" t="s">
        <v>48</v>
      </c>
      <c r="B3" s="957" t="s">
        <v>206</v>
      </c>
      <c r="C3" s="957"/>
      <c r="D3" s="717" t="s">
        <v>223</v>
      </c>
      <c r="E3" s="717" t="s">
        <v>223</v>
      </c>
      <c r="F3" s="717" t="s">
        <v>271</v>
      </c>
      <c r="G3" s="717" t="s">
        <v>458</v>
      </c>
      <c r="H3" s="957" t="s">
        <v>273</v>
      </c>
      <c r="I3" s="957"/>
      <c r="J3" s="957"/>
      <c r="K3" s="957"/>
      <c r="L3" s="972" t="s">
        <v>207</v>
      </c>
    </row>
    <row r="4" spans="1:22" ht="25.5" customHeight="1" x14ac:dyDescent="0.25">
      <c r="A4" s="948"/>
      <c r="B4" s="780" t="s">
        <v>222</v>
      </c>
      <c r="C4" s="780" t="s">
        <v>203</v>
      </c>
      <c r="D4" s="733" t="s">
        <v>457</v>
      </c>
      <c r="E4" s="733" t="s">
        <v>224</v>
      </c>
      <c r="F4" s="733" t="s">
        <v>224</v>
      </c>
      <c r="G4" s="733" t="s">
        <v>224</v>
      </c>
      <c r="H4" s="780" t="s">
        <v>228</v>
      </c>
      <c r="I4" s="780" t="s">
        <v>225</v>
      </c>
      <c r="J4" s="780" t="s">
        <v>226</v>
      </c>
      <c r="K4" s="780" t="s">
        <v>21</v>
      </c>
      <c r="L4" s="973"/>
    </row>
    <row r="5" spans="1:22" ht="24" customHeight="1" x14ac:dyDescent="0.25">
      <c r="A5" s="507" t="s">
        <v>49</v>
      </c>
      <c r="B5" s="509">
        <v>14</v>
      </c>
      <c r="C5" s="508">
        <f>B5/B$21*100</f>
        <v>3.7940379403794036</v>
      </c>
      <c r="D5" s="376">
        <v>280</v>
      </c>
      <c r="E5" s="376">
        <f>D5*24</f>
        <v>6720</v>
      </c>
      <c r="F5" s="376">
        <v>3888</v>
      </c>
      <c r="G5" s="376">
        <v>1800</v>
      </c>
      <c r="H5" s="376">
        <v>0</v>
      </c>
      <c r="I5" s="330">
        <v>0</v>
      </c>
      <c r="J5" s="330">
        <v>2800</v>
      </c>
      <c r="K5" s="330">
        <f>SUM(H5:J5)</f>
        <v>2800</v>
      </c>
      <c r="L5" s="508">
        <f>G5/E5*100</f>
        <v>26.785714285714285</v>
      </c>
    </row>
    <row r="6" spans="1:22" s="132" customFormat="1" ht="24" customHeight="1" x14ac:dyDescent="0.2">
      <c r="A6" s="131" t="s">
        <v>50</v>
      </c>
      <c r="B6" s="326">
        <v>18</v>
      </c>
      <c r="C6" s="489">
        <f t="shared" ref="C6:C20" si="0">B6/B$21*100</f>
        <v>4.8780487804878048</v>
      </c>
      <c r="D6" s="176">
        <v>189</v>
      </c>
      <c r="E6" s="273">
        <f>D6*24</f>
        <v>4536</v>
      </c>
      <c r="F6" s="273">
        <v>1872</v>
      </c>
      <c r="G6" s="273">
        <v>1705</v>
      </c>
      <c r="H6" s="273">
        <v>0</v>
      </c>
      <c r="I6" s="224">
        <v>0</v>
      </c>
      <c r="J6" s="224">
        <v>1790</v>
      </c>
      <c r="K6" s="224">
        <f>SUM(H6:J6)</f>
        <v>1790</v>
      </c>
      <c r="L6" s="489">
        <f t="shared" ref="L6:L20" si="1">G6/E6*100</f>
        <v>37.58818342151676</v>
      </c>
      <c r="M6" s="263"/>
      <c r="N6" s="263"/>
      <c r="P6" s="134"/>
    </row>
    <row r="7" spans="1:22" s="132" customFormat="1" ht="24" customHeight="1" x14ac:dyDescent="0.6">
      <c r="A7" s="135" t="s">
        <v>51</v>
      </c>
      <c r="B7" s="138">
        <v>56</v>
      </c>
      <c r="C7" s="489">
        <f t="shared" si="0"/>
        <v>15.176151761517614</v>
      </c>
      <c r="D7" s="176">
        <v>266</v>
      </c>
      <c r="E7" s="176">
        <f>D7*24</f>
        <v>6384</v>
      </c>
      <c r="F7" s="244">
        <v>1036.8</v>
      </c>
      <c r="G7" s="244">
        <v>777.6</v>
      </c>
      <c r="H7" s="176">
        <v>0</v>
      </c>
      <c r="I7" s="139">
        <v>360</v>
      </c>
      <c r="J7" s="205">
        <v>806.4</v>
      </c>
      <c r="K7" s="328">
        <f>SUM(H7:J7)</f>
        <v>1166.4000000000001</v>
      </c>
      <c r="L7" s="489">
        <f t="shared" si="1"/>
        <v>12.18045112781955</v>
      </c>
      <c r="M7" s="263"/>
      <c r="N7" s="263"/>
      <c r="O7" s="974"/>
      <c r="P7" s="974"/>
      <c r="Q7" s="974"/>
      <c r="R7" s="974"/>
      <c r="S7" s="974"/>
      <c r="T7" s="974"/>
      <c r="U7" s="974"/>
      <c r="V7" s="271"/>
    </row>
    <row r="8" spans="1:22" s="132" customFormat="1" ht="24" customHeight="1" x14ac:dyDescent="0.6">
      <c r="A8" s="135" t="s">
        <v>264</v>
      </c>
      <c r="B8" s="138">
        <v>26</v>
      </c>
      <c r="C8" s="489">
        <f t="shared" si="0"/>
        <v>7.0460704607046063</v>
      </c>
      <c r="D8" s="176">
        <v>260</v>
      </c>
      <c r="E8" s="176">
        <f>D8*24</f>
        <v>6240</v>
      </c>
      <c r="F8" s="176">
        <v>1088</v>
      </c>
      <c r="G8" s="176">
        <v>816</v>
      </c>
      <c r="H8" s="176">
        <v>0</v>
      </c>
      <c r="I8" s="139">
        <v>0</v>
      </c>
      <c r="J8" s="139">
        <v>1304</v>
      </c>
      <c r="K8" s="224">
        <f>SUM(H8:J8)</f>
        <v>1304</v>
      </c>
      <c r="L8" s="489">
        <f t="shared" si="1"/>
        <v>13.076923076923078</v>
      </c>
      <c r="M8" s="263"/>
      <c r="N8" s="263"/>
      <c r="O8" s="316"/>
      <c r="P8" s="316"/>
      <c r="Q8" s="316"/>
      <c r="R8" s="316"/>
      <c r="S8" s="316"/>
      <c r="T8" s="316"/>
      <c r="U8" s="316"/>
      <c r="V8" s="271"/>
    </row>
    <row r="9" spans="1:22" s="132" customFormat="1" ht="24" customHeight="1" x14ac:dyDescent="0.2">
      <c r="A9" s="135" t="s">
        <v>62</v>
      </c>
      <c r="B9" s="138">
        <v>0</v>
      </c>
      <c r="C9" s="489">
        <f t="shared" si="0"/>
        <v>0</v>
      </c>
      <c r="D9" s="176">
        <v>0</v>
      </c>
      <c r="E9" s="176">
        <v>0</v>
      </c>
      <c r="F9" s="176">
        <v>0</v>
      </c>
      <c r="G9" s="176">
        <v>0</v>
      </c>
      <c r="H9" s="176">
        <v>0</v>
      </c>
      <c r="I9" s="139">
        <v>0</v>
      </c>
      <c r="J9" s="139">
        <v>0</v>
      </c>
      <c r="K9" s="224">
        <v>0</v>
      </c>
      <c r="L9" s="489">
        <v>0</v>
      </c>
      <c r="M9" s="263"/>
      <c r="N9" s="263"/>
      <c r="P9" s="134"/>
    </row>
    <row r="10" spans="1:22" s="132" customFormat="1" ht="24" customHeight="1" x14ac:dyDescent="0.2">
      <c r="A10" s="135" t="s">
        <v>53</v>
      </c>
      <c r="B10" s="138">
        <v>0</v>
      </c>
      <c r="C10" s="489">
        <f t="shared" si="0"/>
        <v>0</v>
      </c>
      <c r="D10" s="176">
        <v>0</v>
      </c>
      <c r="E10" s="176">
        <v>0</v>
      </c>
      <c r="F10" s="176">
        <v>0</v>
      </c>
      <c r="G10" s="176">
        <v>0</v>
      </c>
      <c r="H10" s="176">
        <v>0</v>
      </c>
      <c r="I10" s="139">
        <v>0</v>
      </c>
      <c r="J10" s="139">
        <v>0</v>
      </c>
      <c r="K10" s="224">
        <v>0</v>
      </c>
      <c r="L10" s="489">
        <v>0</v>
      </c>
      <c r="M10" s="263"/>
      <c r="N10" s="263"/>
      <c r="O10" s="275"/>
      <c r="P10" s="134"/>
    </row>
    <row r="11" spans="1:22" s="132" customFormat="1" ht="24" customHeight="1" x14ac:dyDescent="0.2">
      <c r="A11" s="135" t="s">
        <v>55</v>
      </c>
      <c r="B11" s="138">
        <v>0</v>
      </c>
      <c r="C11" s="489">
        <f t="shared" ref="C11" si="2">B11/B$21*100</f>
        <v>0</v>
      </c>
      <c r="D11" s="176">
        <v>0</v>
      </c>
      <c r="E11" s="176">
        <v>0</v>
      </c>
      <c r="F11" s="176">
        <v>0</v>
      </c>
      <c r="G11" s="176">
        <v>0</v>
      </c>
      <c r="H11" s="176">
        <v>0</v>
      </c>
      <c r="I11" s="139">
        <v>0</v>
      </c>
      <c r="J11" s="139">
        <v>0</v>
      </c>
      <c r="K11" s="224">
        <v>0</v>
      </c>
      <c r="L11" s="489">
        <v>0</v>
      </c>
      <c r="M11" s="263"/>
      <c r="N11" s="263"/>
      <c r="O11" s="275"/>
      <c r="P11" s="134"/>
    </row>
    <row r="12" spans="1:22" s="132" customFormat="1" ht="24" customHeight="1" x14ac:dyDescent="0.2">
      <c r="A12" s="135" t="s">
        <v>47</v>
      </c>
      <c r="B12" s="138">
        <v>4</v>
      </c>
      <c r="C12" s="489">
        <f t="shared" si="0"/>
        <v>1.084010840108401</v>
      </c>
      <c r="D12" s="176">
        <v>57</v>
      </c>
      <c r="E12" s="176">
        <f t="shared" ref="E12:E19" si="3">D12*24</f>
        <v>1368</v>
      </c>
      <c r="F12" s="176">
        <v>570</v>
      </c>
      <c r="G12" s="176">
        <v>342</v>
      </c>
      <c r="H12" s="258">
        <v>0</v>
      </c>
      <c r="I12" s="136">
        <v>0</v>
      </c>
      <c r="J12" s="136">
        <v>376</v>
      </c>
      <c r="K12" s="224">
        <f t="shared" ref="K12:K19" si="4">SUM(H12:J12)</f>
        <v>376</v>
      </c>
      <c r="L12" s="489">
        <f t="shared" si="1"/>
        <v>25</v>
      </c>
      <c r="M12" s="263"/>
      <c r="N12" s="263"/>
      <c r="O12" s="293"/>
      <c r="P12" s="134"/>
    </row>
    <row r="13" spans="1:22" s="132" customFormat="1" ht="24" customHeight="1" x14ac:dyDescent="0.2">
      <c r="A13" s="135" t="s">
        <v>54</v>
      </c>
      <c r="B13" s="138">
        <v>15</v>
      </c>
      <c r="C13" s="489">
        <f t="shared" si="0"/>
        <v>4.0650406504065035</v>
      </c>
      <c r="D13" s="176">
        <v>46</v>
      </c>
      <c r="E13" s="176">
        <f t="shared" si="3"/>
        <v>1104</v>
      </c>
      <c r="F13" s="176">
        <v>552</v>
      </c>
      <c r="G13" s="176">
        <v>184</v>
      </c>
      <c r="H13" s="176">
        <v>193</v>
      </c>
      <c r="I13" s="139">
        <v>0</v>
      </c>
      <c r="J13" s="139">
        <v>193</v>
      </c>
      <c r="K13" s="224">
        <f t="shared" si="4"/>
        <v>386</v>
      </c>
      <c r="L13" s="489">
        <f t="shared" si="1"/>
        <v>16.666666666666664</v>
      </c>
      <c r="M13" s="263"/>
      <c r="N13" s="263"/>
      <c r="O13" s="293"/>
      <c r="P13" s="134"/>
    </row>
    <row r="14" spans="1:22" s="132" customFormat="1" ht="24" customHeight="1" x14ac:dyDescent="0.2">
      <c r="A14" s="135" t="s">
        <v>227</v>
      </c>
      <c r="B14" s="276">
        <v>9</v>
      </c>
      <c r="C14" s="489">
        <f t="shared" si="0"/>
        <v>2.4390243902439024</v>
      </c>
      <c r="D14" s="176">
        <v>76</v>
      </c>
      <c r="E14" s="176">
        <f t="shared" si="3"/>
        <v>1824</v>
      </c>
      <c r="F14" s="176">
        <v>1550</v>
      </c>
      <c r="G14" s="176">
        <v>760</v>
      </c>
      <c r="H14" s="176">
        <v>0</v>
      </c>
      <c r="I14" s="139">
        <v>0</v>
      </c>
      <c r="J14" s="139">
        <v>838</v>
      </c>
      <c r="K14" s="224">
        <f t="shared" si="4"/>
        <v>838</v>
      </c>
      <c r="L14" s="489">
        <f t="shared" si="1"/>
        <v>41.666666666666671</v>
      </c>
      <c r="M14" s="263"/>
      <c r="N14" s="263"/>
      <c r="O14" s="135"/>
      <c r="P14" s="134"/>
    </row>
    <row r="15" spans="1:22" s="137" customFormat="1" ht="24" customHeight="1" x14ac:dyDescent="0.2">
      <c r="A15" s="135" t="s">
        <v>56</v>
      </c>
      <c r="B15" s="138">
        <v>9</v>
      </c>
      <c r="C15" s="489">
        <f t="shared" si="0"/>
        <v>2.4390243902439024</v>
      </c>
      <c r="D15" s="176">
        <v>210</v>
      </c>
      <c r="E15" s="176">
        <f t="shared" si="3"/>
        <v>5040</v>
      </c>
      <c r="F15" s="176">
        <v>2100</v>
      </c>
      <c r="G15" s="176">
        <v>1050</v>
      </c>
      <c r="H15" s="176">
        <v>0</v>
      </c>
      <c r="I15" s="139">
        <v>0</v>
      </c>
      <c r="J15" s="139">
        <v>1600</v>
      </c>
      <c r="K15" s="224">
        <f t="shared" si="4"/>
        <v>1600</v>
      </c>
      <c r="L15" s="489">
        <f t="shared" si="1"/>
        <v>20.833333333333336</v>
      </c>
      <c r="M15" s="263"/>
      <c r="N15" s="263"/>
      <c r="O15" s="135"/>
      <c r="P15" s="134"/>
      <c r="Q15" s="132"/>
      <c r="R15" s="132"/>
    </row>
    <row r="16" spans="1:22" s="137" customFormat="1" ht="24" customHeight="1" x14ac:dyDescent="0.2">
      <c r="A16" s="135" t="s">
        <v>57</v>
      </c>
      <c r="B16" s="138">
        <v>25</v>
      </c>
      <c r="C16" s="489">
        <f t="shared" si="0"/>
        <v>6.7750677506775059</v>
      </c>
      <c r="D16" s="176">
        <v>49</v>
      </c>
      <c r="E16" s="176">
        <f t="shared" si="3"/>
        <v>1176</v>
      </c>
      <c r="F16" s="490">
        <v>105</v>
      </c>
      <c r="G16" s="176">
        <v>90</v>
      </c>
      <c r="H16" s="176">
        <v>0</v>
      </c>
      <c r="I16" s="139">
        <v>120</v>
      </c>
      <c r="J16" s="139">
        <v>0</v>
      </c>
      <c r="K16" s="224">
        <f t="shared" si="4"/>
        <v>120</v>
      </c>
      <c r="L16" s="489">
        <f t="shared" si="1"/>
        <v>7.6530612244897958</v>
      </c>
      <c r="M16" s="263"/>
      <c r="N16" s="263"/>
      <c r="O16" s="132"/>
      <c r="P16" s="134"/>
      <c r="Q16" s="132"/>
      <c r="R16" s="132"/>
    </row>
    <row r="17" spans="1:18" s="137" customFormat="1" ht="24" customHeight="1" x14ac:dyDescent="0.2">
      <c r="A17" s="135" t="s">
        <v>58</v>
      </c>
      <c r="B17" s="138">
        <v>45</v>
      </c>
      <c r="C17" s="489">
        <f t="shared" si="0"/>
        <v>12.195121951219512</v>
      </c>
      <c r="D17" s="176">
        <v>1204</v>
      </c>
      <c r="E17" s="176">
        <f t="shared" si="3"/>
        <v>28896</v>
      </c>
      <c r="F17" s="176">
        <v>816</v>
      </c>
      <c r="G17" s="176">
        <v>776</v>
      </c>
      <c r="H17" s="176">
        <v>960</v>
      </c>
      <c r="I17" s="139">
        <v>0</v>
      </c>
      <c r="J17" s="139">
        <v>377</v>
      </c>
      <c r="K17" s="224">
        <f t="shared" si="4"/>
        <v>1337</v>
      </c>
      <c r="L17" s="489">
        <f t="shared" si="1"/>
        <v>2.6854928017718716</v>
      </c>
      <c r="M17" s="263"/>
      <c r="N17" s="263"/>
      <c r="O17" s="132"/>
      <c r="P17" s="134"/>
      <c r="Q17" s="132"/>
      <c r="R17" s="132"/>
    </row>
    <row r="18" spans="1:18" s="137" customFormat="1" ht="24" customHeight="1" x14ac:dyDescent="0.2">
      <c r="A18" s="135" t="s">
        <v>59</v>
      </c>
      <c r="B18" s="138">
        <v>91</v>
      </c>
      <c r="C18" s="489">
        <f t="shared" si="0"/>
        <v>24.661246612466126</v>
      </c>
      <c r="D18" s="176">
        <v>1202</v>
      </c>
      <c r="E18" s="176">
        <f t="shared" si="3"/>
        <v>28848</v>
      </c>
      <c r="F18" s="176">
        <v>4444</v>
      </c>
      <c r="G18" s="176">
        <v>1574</v>
      </c>
      <c r="H18" s="176">
        <v>403</v>
      </c>
      <c r="I18" s="139">
        <v>1230</v>
      </c>
      <c r="J18" s="139">
        <v>0</v>
      </c>
      <c r="K18" s="224">
        <f t="shared" si="4"/>
        <v>1633</v>
      </c>
      <c r="L18" s="489">
        <f t="shared" si="1"/>
        <v>5.4561841375485303</v>
      </c>
      <c r="M18" s="263"/>
      <c r="N18" s="263"/>
      <c r="O18" s="132"/>
      <c r="P18" s="134"/>
      <c r="Q18" s="132"/>
      <c r="R18" s="132"/>
    </row>
    <row r="19" spans="1:18" s="137" customFormat="1" ht="24" customHeight="1" x14ac:dyDescent="0.2">
      <c r="A19" s="135" t="s">
        <v>60</v>
      </c>
      <c r="B19" s="138">
        <v>12</v>
      </c>
      <c r="C19" s="489">
        <f t="shared" si="0"/>
        <v>3.2520325203252036</v>
      </c>
      <c r="D19" s="176">
        <v>300</v>
      </c>
      <c r="E19" s="176">
        <f t="shared" si="3"/>
        <v>7200</v>
      </c>
      <c r="F19" s="176">
        <v>2000</v>
      </c>
      <c r="G19" s="176">
        <v>1800</v>
      </c>
      <c r="H19" s="176">
        <v>2200</v>
      </c>
      <c r="I19" s="139">
        <v>0</v>
      </c>
      <c r="J19" s="139">
        <v>0</v>
      </c>
      <c r="K19" s="224">
        <f t="shared" si="4"/>
        <v>2200</v>
      </c>
      <c r="L19" s="489">
        <f t="shared" si="1"/>
        <v>25</v>
      </c>
      <c r="M19" s="263"/>
      <c r="N19" s="263"/>
      <c r="O19" s="132"/>
      <c r="P19" s="134"/>
      <c r="Q19" s="132"/>
      <c r="R19" s="132"/>
    </row>
    <row r="20" spans="1:18" s="137" customFormat="1" ht="24" customHeight="1" thickBot="1" x14ac:dyDescent="0.25">
      <c r="A20" s="140" t="s">
        <v>61</v>
      </c>
      <c r="B20" s="138">
        <v>45</v>
      </c>
      <c r="C20" s="549">
        <f t="shared" si="0"/>
        <v>12.195121951219512</v>
      </c>
      <c r="D20" s="176">
        <v>13414</v>
      </c>
      <c r="E20" s="258">
        <f>D20*24</f>
        <v>321936</v>
      </c>
      <c r="F20" s="258">
        <v>280013</v>
      </c>
      <c r="G20" s="258">
        <v>279953</v>
      </c>
      <c r="H20" s="258">
        <v>693260</v>
      </c>
      <c r="I20" s="136">
        <v>0</v>
      </c>
      <c r="J20" s="136">
        <v>0</v>
      </c>
      <c r="K20" s="224">
        <f>SUM(H20:J20)</f>
        <v>693260</v>
      </c>
      <c r="L20" s="549">
        <f t="shared" si="1"/>
        <v>86.95920928383282</v>
      </c>
      <c r="M20" s="263"/>
      <c r="N20" s="263"/>
      <c r="O20" s="132"/>
      <c r="P20" s="134"/>
      <c r="Q20" s="132"/>
      <c r="R20" s="132"/>
    </row>
    <row r="21" spans="1:18" s="132" customFormat="1" ht="22.9" customHeight="1" thickTop="1" thickBot="1" x14ac:dyDescent="0.25">
      <c r="A21" s="146" t="s">
        <v>251</v>
      </c>
      <c r="B21" s="148">
        <f t="shared" ref="B21:K21" si="5">SUM(B5:B20)</f>
        <v>369</v>
      </c>
      <c r="C21" s="152">
        <f t="shared" si="5"/>
        <v>100</v>
      </c>
      <c r="D21" s="148">
        <f t="shared" si="5"/>
        <v>17553</v>
      </c>
      <c r="E21" s="148">
        <f t="shared" si="5"/>
        <v>421272</v>
      </c>
      <c r="F21" s="152">
        <f t="shared" si="5"/>
        <v>300034.8</v>
      </c>
      <c r="G21" s="152">
        <f t="shared" si="5"/>
        <v>291627.59999999998</v>
      </c>
      <c r="H21" s="148">
        <f t="shared" si="5"/>
        <v>697016</v>
      </c>
      <c r="I21" s="148">
        <f t="shared" si="5"/>
        <v>1710</v>
      </c>
      <c r="J21" s="152">
        <f t="shared" si="5"/>
        <v>10084.4</v>
      </c>
      <c r="K21" s="152">
        <f t="shared" si="5"/>
        <v>708810.4</v>
      </c>
      <c r="L21" s="366">
        <f>G21/E21*100</f>
        <v>69.225488520480823</v>
      </c>
      <c r="M21" s="141"/>
      <c r="N21" s="141"/>
      <c r="O21" s="141"/>
      <c r="P21" s="134"/>
    </row>
    <row r="22" spans="1:18" ht="19.5" customHeight="1" thickTop="1" x14ac:dyDescent="0.25">
      <c r="A22" s="969" t="s">
        <v>665</v>
      </c>
      <c r="B22" s="969"/>
      <c r="C22" s="969"/>
      <c r="D22" s="969"/>
      <c r="E22" s="969"/>
      <c r="F22" s="969"/>
      <c r="G22" s="969"/>
      <c r="H22" s="969"/>
      <c r="I22" s="969"/>
    </row>
    <row r="23" spans="1:18" s="132" customFormat="1" ht="17.25" customHeight="1" x14ac:dyDescent="0.25">
      <c r="A23" s="910" t="s">
        <v>672</v>
      </c>
      <c r="B23" s="910"/>
      <c r="C23" s="910"/>
      <c r="D23" s="910"/>
      <c r="E23" s="910"/>
      <c r="F23" s="910"/>
      <c r="G23" s="910"/>
      <c r="H23" s="910"/>
      <c r="I23" s="910"/>
      <c r="J23"/>
      <c r="K23"/>
      <c r="L23" s="141"/>
      <c r="M23" s="134"/>
    </row>
    <row r="24" spans="1:18" s="132" customFormat="1" ht="17.25" customHeight="1" x14ac:dyDescent="0.2">
      <c r="A24" s="947" t="s">
        <v>673</v>
      </c>
      <c r="B24" s="947"/>
      <c r="C24" s="947"/>
      <c r="D24" s="947"/>
      <c r="E24" s="947"/>
      <c r="F24" s="947"/>
      <c r="G24" s="216"/>
      <c r="H24" s="216"/>
      <c r="I24" s="216"/>
      <c r="J24" s="143"/>
      <c r="K24" s="145"/>
      <c r="L24" s="141"/>
      <c r="M24" s="141"/>
      <c r="N24" s="134"/>
    </row>
    <row r="25" spans="1:18" s="132" customFormat="1" ht="17.25" customHeight="1" x14ac:dyDescent="0.2">
      <c r="A25" s="947"/>
      <c r="B25" s="947"/>
      <c r="C25" s="947"/>
      <c r="D25" s="947"/>
      <c r="E25" s="947"/>
      <c r="F25" s="947"/>
      <c r="G25" s="241"/>
      <c r="H25" s="241"/>
      <c r="I25" s="241"/>
      <c r="J25" s="143"/>
      <c r="K25" s="145"/>
      <c r="L25" s="141"/>
      <c r="M25" s="141"/>
      <c r="N25" s="134"/>
    </row>
    <row r="26" spans="1:18" s="132" customFormat="1" ht="7.5" customHeight="1" x14ac:dyDescent="0.2">
      <c r="A26" s="241"/>
      <c r="B26" s="241"/>
      <c r="C26" s="241"/>
      <c r="D26" s="241"/>
      <c r="E26" s="241"/>
      <c r="F26" s="241"/>
      <c r="G26" s="241"/>
      <c r="H26" s="241"/>
      <c r="I26" s="241"/>
      <c r="J26" s="143"/>
      <c r="K26" s="145"/>
      <c r="L26" s="141"/>
      <c r="M26" s="141"/>
      <c r="N26" s="134"/>
    </row>
    <row r="27" spans="1:18" ht="15.75" customHeight="1" x14ac:dyDescent="0.25">
      <c r="A27" s="905" t="s">
        <v>462</v>
      </c>
      <c r="B27" s="905"/>
      <c r="C27" s="905"/>
      <c r="D27" s="905"/>
      <c r="E27" s="905"/>
      <c r="F27" s="905"/>
      <c r="G27" s="905"/>
      <c r="H27" s="905"/>
      <c r="I27" s="455"/>
      <c r="J27" s="455"/>
      <c r="K27" s="455"/>
      <c r="L27" s="414">
        <v>25</v>
      </c>
    </row>
    <row r="30" spans="1:18" x14ac:dyDescent="0.25">
      <c r="H30" s="223"/>
    </row>
  </sheetData>
  <mergeCells count="12">
    <mergeCell ref="A27:H27"/>
    <mergeCell ref="O7:U7"/>
    <mergeCell ref="A22:I22"/>
    <mergeCell ref="A23:I23"/>
    <mergeCell ref="A24:F24"/>
    <mergeCell ref="A25:F25"/>
    <mergeCell ref="A1:L1"/>
    <mergeCell ref="A2:L2"/>
    <mergeCell ref="A3:A4"/>
    <mergeCell ref="B3:C3"/>
    <mergeCell ref="L3:L4"/>
    <mergeCell ref="H3:K3"/>
  </mergeCells>
  <printOptions horizontalCentered="1"/>
  <pageMargins left="0.51180993000874897" right="0.51180993000874897" top="0.55118110236220497" bottom="0.55118110236220497" header="0.31496062992126" footer="0.31496062992126"/>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V27"/>
  <sheetViews>
    <sheetView rightToLeft="1" view="pageBreakPreview" zoomScale="130" zoomScaleSheetLayoutView="130" workbookViewId="0">
      <pane ySplit="4" topLeftCell="A5" activePane="bottomLeft" state="frozen"/>
      <selection pane="bottomLeft" activeCell="G10" sqref="G10"/>
    </sheetView>
  </sheetViews>
  <sheetFormatPr defaultColWidth="10.42578125" defaultRowHeight="15" x14ac:dyDescent="0.25"/>
  <cols>
    <col min="1" max="1" width="11.85546875" customWidth="1"/>
    <col min="2" max="3" width="8.5703125" customWidth="1"/>
    <col min="4" max="4" width="0.85546875" customWidth="1"/>
    <col min="5" max="6" width="8.5703125" customWidth="1"/>
    <col min="7" max="10" width="14.140625" customWidth="1"/>
    <col min="11" max="11" width="19" customWidth="1"/>
    <col min="12" max="12" width="14.5703125" customWidth="1"/>
  </cols>
  <sheetData>
    <row r="1" spans="1:22" ht="28.5" customHeight="1" x14ac:dyDescent="0.25">
      <c r="A1" s="967" t="s">
        <v>547</v>
      </c>
      <c r="B1" s="967"/>
      <c r="C1" s="967"/>
      <c r="D1" s="967"/>
      <c r="E1" s="967"/>
      <c r="F1" s="967"/>
      <c r="G1" s="967"/>
      <c r="H1" s="967"/>
      <c r="I1" s="967"/>
      <c r="J1" s="967"/>
      <c r="K1" s="967"/>
      <c r="L1" s="967"/>
    </row>
    <row r="2" spans="1:22" ht="25.5" customHeight="1" thickBot="1" x14ac:dyDescent="0.3">
      <c r="A2" s="971" t="s">
        <v>306</v>
      </c>
      <c r="B2" s="971"/>
      <c r="C2" s="971"/>
      <c r="D2" s="971"/>
      <c r="E2" s="971"/>
      <c r="F2" s="971"/>
      <c r="G2" s="971"/>
      <c r="H2" s="971"/>
      <c r="I2" s="971"/>
      <c r="J2" s="971"/>
      <c r="K2" s="971"/>
      <c r="L2" s="971"/>
    </row>
    <row r="3" spans="1:22" ht="30" customHeight="1" thickTop="1" x14ac:dyDescent="0.25">
      <c r="A3" s="917" t="s">
        <v>48</v>
      </c>
      <c r="B3" s="957" t="s">
        <v>269</v>
      </c>
      <c r="C3" s="957"/>
      <c r="D3" s="716"/>
      <c r="E3" s="957" t="s">
        <v>270</v>
      </c>
      <c r="F3" s="957"/>
      <c r="G3" s="717" t="s">
        <v>223</v>
      </c>
      <c r="H3" s="717" t="s">
        <v>223</v>
      </c>
      <c r="I3" s="717" t="s">
        <v>271</v>
      </c>
      <c r="J3" s="717" t="s">
        <v>272</v>
      </c>
      <c r="K3" s="917" t="s">
        <v>274</v>
      </c>
      <c r="L3" s="917" t="s">
        <v>205</v>
      </c>
    </row>
    <row r="4" spans="1:22" ht="25.5" customHeight="1" x14ac:dyDescent="0.25">
      <c r="A4" s="948"/>
      <c r="B4" s="780" t="s">
        <v>222</v>
      </c>
      <c r="C4" s="780" t="s">
        <v>203</v>
      </c>
      <c r="D4" s="794"/>
      <c r="E4" s="780" t="s">
        <v>202</v>
      </c>
      <c r="F4" s="780" t="s">
        <v>203</v>
      </c>
      <c r="G4" s="733" t="s">
        <v>430</v>
      </c>
      <c r="H4" s="733" t="s">
        <v>224</v>
      </c>
      <c r="I4" s="733" t="s">
        <v>224</v>
      </c>
      <c r="J4" s="733" t="s">
        <v>224</v>
      </c>
      <c r="K4" s="948"/>
      <c r="L4" s="948"/>
    </row>
    <row r="5" spans="1:22" ht="24" customHeight="1" x14ac:dyDescent="0.25">
      <c r="A5" s="507" t="s">
        <v>49</v>
      </c>
      <c r="B5" s="509">
        <v>767</v>
      </c>
      <c r="C5" s="508">
        <f>B5/B$21*100</f>
        <v>60.969793322734503</v>
      </c>
      <c r="D5" s="508"/>
      <c r="E5" s="510">
        <v>729</v>
      </c>
      <c r="F5" s="508">
        <f>E5/E$21*100</f>
        <v>72.106824925816028</v>
      </c>
      <c r="G5" s="376">
        <v>14580</v>
      </c>
      <c r="H5" s="376">
        <f>G5*24</f>
        <v>349920</v>
      </c>
      <c r="I5" s="376">
        <v>254016</v>
      </c>
      <c r="J5" s="376">
        <v>117600</v>
      </c>
      <c r="K5" s="376">
        <v>145800</v>
      </c>
      <c r="L5" s="375">
        <f>J5/H5*100</f>
        <v>33.607681755829901</v>
      </c>
    </row>
    <row r="6" spans="1:22" s="132" customFormat="1" ht="24" customHeight="1" x14ac:dyDescent="0.2">
      <c r="A6" s="131" t="s">
        <v>50</v>
      </c>
      <c r="B6" s="326">
        <v>396</v>
      </c>
      <c r="C6" s="489">
        <f t="shared" ref="C6:C20" si="0">B6/B$21*100</f>
        <v>31.4785373608903</v>
      </c>
      <c r="D6" s="264"/>
      <c r="E6" s="265">
        <v>203</v>
      </c>
      <c r="F6" s="489">
        <f t="shared" ref="F6:F20" si="1">E6/E$21*100</f>
        <v>20.079129574678536</v>
      </c>
      <c r="G6" s="273">
        <v>10709</v>
      </c>
      <c r="H6" s="273">
        <f>G6*24</f>
        <v>257016</v>
      </c>
      <c r="I6" s="273">
        <v>163059</v>
      </c>
      <c r="J6" s="273">
        <v>57378</v>
      </c>
      <c r="K6" s="273">
        <v>60247</v>
      </c>
      <c r="L6" s="225">
        <f>J6/H6*100</f>
        <v>22.324680175553276</v>
      </c>
      <c r="M6" s="263"/>
      <c r="N6" s="263"/>
      <c r="O6" s="132" t="s">
        <v>50</v>
      </c>
      <c r="P6" s="134"/>
    </row>
    <row r="7" spans="1:22" s="132" customFormat="1" ht="24" customHeight="1" x14ac:dyDescent="0.6">
      <c r="A7" s="135" t="s">
        <v>51</v>
      </c>
      <c r="B7" s="138">
        <v>54</v>
      </c>
      <c r="C7" s="489">
        <f t="shared" si="0"/>
        <v>4.2925278219395864</v>
      </c>
      <c r="D7" s="264"/>
      <c r="E7" s="265">
        <v>54</v>
      </c>
      <c r="F7" s="489">
        <f t="shared" si="1"/>
        <v>5.3412462908011866</v>
      </c>
      <c r="G7" s="273">
        <v>176</v>
      </c>
      <c r="H7" s="176">
        <f>G7*24</f>
        <v>4224</v>
      </c>
      <c r="I7" s="244">
        <v>716.8</v>
      </c>
      <c r="J7" s="244">
        <v>537.6</v>
      </c>
      <c r="K7" s="285">
        <v>806.4</v>
      </c>
      <c r="L7" s="225">
        <f>J7/H7*100</f>
        <v>12.727272727272728</v>
      </c>
      <c r="M7" s="263"/>
      <c r="N7" s="263"/>
      <c r="O7" s="550" t="s">
        <v>49</v>
      </c>
      <c r="P7" s="550"/>
      <c r="Q7" s="550"/>
      <c r="R7" s="550"/>
      <c r="S7" s="550"/>
      <c r="T7" s="550"/>
      <c r="U7" s="550"/>
      <c r="V7" s="271"/>
    </row>
    <row r="8" spans="1:22" s="132" customFormat="1" ht="24" customHeight="1" x14ac:dyDescent="0.6">
      <c r="A8" s="135" t="s">
        <v>264</v>
      </c>
      <c r="B8" s="138">
        <v>0</v>
      </c>
      <c r="C8" s="489">
        <f t="shared" si="0"/>
        <v>0</v>
      </c>
      <c r="D8" s="264"/>
      <c r="E8" s="265">
        <v>0</v>
      </c>
      <c r="F8" s="489">
        <f t="shared" si="1"/>
        <v>0</v>
      </c>
      <c r="G8" s="273">
        <v>0</v>
      </c>
      <c r="H8" s="176">
        <v>0</v>
      </c>
      <c r="I8" s="176">
        <v>0</v>
      </c>
      <c r="J8" s="176">
        <v>0</v>
      </c>
      <c r="K8" s="258">
        <v>0</v>
      </c>
      <c r="L8" s="225">
        <v>0</v>
      </c>
      <c r="M8" s="263"/>
      <c r="N8" s="263"/>
      <c r="O8" s="551" t="s">
        <v>51</v>
      </c>
      <c r="P8" s="316"/>
      <c r="Q8" s="316"/>
      <c r="R8" s="316"/>
      <c r="S8" s="316"/>
      <c r="T8" s="316"/>
      <c r="U8" s="316"/>
      <c r="V8" s="271"/>
    </row>
    <row r="9" spans="1:22" s="132" customFormat="1" ht="24" customHeight="1" x14ac:dyDescent="0.2">
      <c r="A9" s="135" t="s">
        <v>62</v>
      </c>
      <c r="B9" s="138">
        <v>0</v>
      </c>
      <c r="C9" s="489">
        <f t="shared" si="0"/>
        <v>0</v>
      </c>
      <c r="D9" s="264"/>
      <c r="E9" s="265">
        <v>0</v>
      </c>
      <c r="F9" s="489">
        <f t="shared" si="1"/>
        <v>0</v>
      </c>
      <c r="G9" s="273">
        <v>0</v>
      </c>
      <c r="H9" s="176">
        <v>0</v>
      </c>
      <c r="I9" s="176">
        <v>0</v>
      </c>
      <c r="J9" s="176">
        <v>0</v>
      </c>
      <c r="K9" s="258">
        <v>0</v>
      </c>
      <c r="L9" s="225">
        <v>0</v>
      </c>
      <c r="M9" s="263"/>
      <c r="N9" s="263"/>
      <c r="O9" s="132" t="s">
        <v>58</v>
      </c>
      <c r="P9" s="134"/>
    </row>
    <row r="10" spans="1:22" s="132" customFormat="1" ht="24" customHeight="1" x14ac:dyDescent="0.2">
      <c r="A10" s="135" t="s">
        <v>53</v>
      </c>
      <c r="B10" s="138">
        <v>0</v>
      </c>
      <c r="C10" s="489">
        <f t="shared" si="0"/>
        <v>0</v>
      </c>
      <c r="D10" s="264"/>
      <c r="E10" s="265">
        <v>0</v>
      </c>
      <c r="F10" s="489">
        <f t="shared" si="1"/>
        <v>0</v>
      </c>
      <c r="G10" s="273">
        <v>0</v>
      </c>
      <c r="H10" s="176">
        <v>0</v>
      </c>
      <c r="I10" s="176">
        <v>0</v>
      </c>
      <c r="J10" s="176">
        <v>0</v>
      </c>
      <c r="K10" s="258">
        <v>0</v>
      </c>
      <c r="L10" s="225">
        <v>0</v>
      </c>
      <c r="M10" s="263"/>
      <c r="N10" s="263"/>
      <c r="O10" s="275"/>
      <c r="P10" s="134"/>
    </row>
    <row r="11" spans="1:22" s="132" customFormat="1" ht="24" customHeight="1" x14ac:dyDescent="0.2">
      <c r="A11" s="135" t="s">
        <v>55</v>
      </c>
      <c r="B11" s="138">
        <v>1</v>
      </c>
      <c r="C11" s="489">
        <f t="shared" si="0"/>
        <v>7.9491255961844198E-2</v>
      </c>
      <c r="D11" s="264"/>
      <c r="E11" s="265">
        <v>1</v>
      </c>
      <c r="F11" s="489">
        <f t="shared" si="1"/>
        <v>9.8911968348170121E-2</v>
      </c>
      <c r="G11" s="273">
        <v>20</v>
      </c>
      <c r="H11" s="176">
        <f>G11*24</f>
        <v>480</v>
      </c>
      <c r="I11" s="176">
        <v>228</v>
      </c>
      <c r="J11" s="176">
        <v>200</v>
      </c>
      <c r="K11" s="258">
        <v>220</v>
      </c>
      <c r="L11" s="225">
        <f>J11/H11*100</f>
        <v>41.666666666666671</v>
      </c>
      <c r="M11" s="263"/>
      <c r="N11" s="263"/>
      <c r="O11" s="275"/>
      <c r="P11" s="134"/>
    </row>
    <row r="12" spans="1:22" s="132" customFormat="1" ht="24" customHeight="1" x14ac:dyDescent="0.2">
      <c r="A12" s="135" t="s">
        <v>47</v>
      </c>
      <c r="B12" s="138">
        <v>0</v>
      </c>
      <c r="C12" s="489">
        <f t="shared" si="0"/>
        <v>0</v>
      </c>
      <c r="D12" s="264"/>
      <c r="E12" s="265">
        <v>0</v>
      </c>
      <c r="F12" s="489">
        <f t="shared" si="1"/>
        <v>0</v>
      </c>
      <c r="G12" s="273">
        <v>0</v>
      </c>
      <c r="H12" s="176">
        <v>0</v>
      </c>
      <c r="I12" s="176">
        <v>0</v>
      </c>
      <c r="J12" s="176">
        <v>0</v>
      </c>
      <c r="K12" s="258">
        <v>0</v>
      </c>
      <c r="L12" s="225">
        <v>0</v>
      </c>
      <c r="M12" s="263"/>
      <c r="N12" s="263"/>
      <c r="O12" s="293"/>
      <c r="P12" s="134"/>
    </row>
    <row r="13" spans="1:22" s="132" customFormat="1" ht="24" customHeight="1" x14ac:dyDescent="0.2">
      <c r="A13" s="135" t="s">
        <v>54</v>
      </c>
      <c r="B13" s="138">
        <v>0</v>
      </c>
      <c r="C13" s="489">
        <f t="shared" si="0"/>
        <v>0</v>
      </c>
      <c r="D13" s="264"/>
      <c r="E13" s="265">
        <v>0</v>
      </c>
      <c r="F13" s="489">
        <f t="shared" si="1"/>
        <v>0</v>
      </c>
      <c r="G13" s="273">
        <v>0</v>
      </c>
      <c r="H13" s="176">
        <v>0</v>
      </c>
      <c r="I13" s="176">
        <v>0</v>
      </c>
      <c r="J13" s="176">
        <v>0</v>
      </c>
      <c r="K13" s="258">
        <v>0</v>
      </c>
      <c r="L13" s="225">
        <v>0</v>
      </c>
      <c r="M13" s="263"/>
      <c r="N13" s="263"/>
      <c r="O13" s="293"/>
      <c r="P13" s="134"/>
    </row>
    <row r="14" spans="1:22" s="132" customFormat="1" ht="24" customHeight="1" x14ac:dyDescent="0.2">
      <c r="A14" s="135" t="s">
        <v>227</v>
      </c>
      <c r="B14" s="138">
        <v>0</v>
      </c>
      <c r="C14" s="489">
        <f t="shared" si="0"/>
        <v>0</v>
      </c>
      <c r="D14" s="264"/>
      <c r="E14" s="265">
        <v>0</v>
      </c>
      <c r="F14" s="489">
        <f t="shared" si="1"/>
        <v>0</v>
      </c>
      <c r="G14" s="273">
        <v>0</v>
      </c>
      <c r="H14" s="176">
        <v>0</v>
      </c>
      <c r="I14" s="176">
        <v>0</v>
      </c>
      <c r="J14" s="176">
        <v>0</v>
      </c>
      <c r="K14" s="258">
        <v>0</v>
      </c>
      <c r="L14" s="225">
        <v>0</v>
      </c>
      <c r="M14" s="263"/>
      <c r="N14" s="263"/>
      <c r="O14" s="135"/>
      <c r="P14" s="134"/>
    </row>
    <row r="15" spans="1:22" s="137" customFormat="1" ht="24" customHeight="1" x14ac:dyDescent="0.2">
      <c r="A15" s="135" t="s">
        <v>56</v>
      </c>
      <c r="B15" s="138">
        <v>0</v>
      </c>
      <c r="C15" s="489">
        <f t="shared" si="0"/>
        <v>0</v>
      </c>
      <c r="D15" s="264"/>
      <c r="E15" s="265">
        <v>0</v>
      </c>
      <c r="F15" s="489">
        <f t="shared" si="1"/>
        <v>0</v>
      </c>
      <c r="G15" s="273">
        <v>0</v>
      </c>
      <c r="H15" s="176">
        <v>0</v>
      </c>
      <c r="I15" s="176">
        <v>0</v>
      </c>
      <c r="J15" s="176">
        <v>0</v>
      </c>
      <c r="K15" s="258">
        <v>0</v>
      </c>
      <c r="L15" s="225">
        <v>0</v>
      </c>
      <c r="M15" s="263"/>
      <c r="N15" s="263"/>
      <c r="O15" s="135"/>
      <c r="P15" s="134"/>
      <c r="Q15" s="132"/>
      <c r="R15" s="132"/>
    </row>
    <row r="16" spans="1:22" s="137" customFormat="1" ht="24" customHeight="1" x14ac:dyDescent="0.2">
      <c r="A16" s="135" t="s">
        <v>57</v>
      </c>
      <c r="B16" s="138">
        <v>20</v>
      </c>
      <c r="C16" s="489">
        <f t="shared" si="0"/>
        <v>1.5898251192368837</v>
      </c>
      <c r="D16" s="264"/>
      <c r="E16" s="265">
        <v>20</v>
      </c>
      <c r="F16" s="489">
        <f t="shared" si="1"/>
        <v>1.9782393669634024</v>
      </c>
      <c r="G16" s="273">
        <v>208</v>
      </c>
      <c r="H16" s="176">
        <f>G16*24</f>
        <v>4992</v>
      </c>
      <c r="I16" s="176">
        <v>0</v>
      </c>
      <c r="J16" s="176">
        <v>0</v>
      </c>
      <c r="K16" s="176">
        <v>0</v>
      </c>
      <c r="L16" s="225">
        <v>0</v>
      </c>
      <c r="M16" s="263"/>
      <c r="N16" s="263"/>
      <c r="O16" s="132"/>
      <c r="P16" s="134"/>
      <c r="Q16" s="132"/>
      <c r="R16" s="132"/>
    </row>
    <row r="17" spans="1:18" s="132" customFormat="1" ht="24" customHeight="1" x14ac:dyDescent="0.2">
      <c r="A17" s="135" t="s">
        <v>58</v>
      </c>
      <c r="B17" s="138">
        <v>20</v>
      </c>
      <c r="C17" s="489">
        <f t="shared" si="0"/>
        <v>1.5898251192368837</v>
      </c>
      <c r="D17" s="264"/>
      <c r="E17" s="265">
        <v>4</v>
      </c>
      <c r="F17" s="489">
        <f t="shared" si="1"/>
        <v>0.39564787339268048</v>
      </c>
      <c r="G17" s="273">
        <v>450</v>
      </c>
      <c r="H17" s="176">
        <f>G17*24</f>
        <v>10800</v>
      </c>
      <c r="I17" s="176">
        <v>2880</v>
      </c>
      <c r="J17" s="176">
        <v>1800</v>
      </c>
      <c r="K17" s="258">
        <v>2000</v>
      </c>
      <c r="L17" s="225">
        <f>J17/H17*100</f>
        <v>16.666666666666664</v>
      </c>
      <c r="M17" s="263"/>
      <c r="N17" s="263"/>
      <c r="O17" s="293"/>
      <c r="P17" s="134"/>
    </row>
    <row r="18" spans="1:18" s="137" customFormat="1" ht="24" customHeight="1" x14ac:dyDescent="0.2">
      <c r="A18" s="135" t="s">
        <v>59</v>
      </c>
      <c r="B18" s="138">
        <v>0</v>
      </c>
      <c r="C18" s="489">
        <f t="shared" ref="C18:C19" si="2">B18/B$21*100</f>
        <v>0</v>
      </c>
      <c r="D18" s="264"/>
      <c r="E18" s="265">
        <v>0</v>
      </c>
      <c r="F18" s="489">
        <f t="shared" ref="F18:F19" si="3">E18/E$21*100</f>
        <v>0</v>
      </c>
      <c r="G18" s="273">
        <v>0</v>
      </c>
      <c r="H18" s="176">
        <v>0</v>
      </c>
      <c r="I18" s="176">
        <v>0</v>
      </c>
      <c r="J18" s="176">
        <v>0</v>
      </c>
      <c r="K18" s="258">
        <v>0</v>
      </c>
      <c r="L18" s="225">
        <v>0</v>
      </c>
      <c r="M18" s="263"/>
      <c r="N18" s="263"/>
      <c r="O18" s="132"/>
      <c r="P18" s="134"/>
      <c r="Q18" s="132"/>
      <c r="R18" s="132"/>
    </row>
    <row r="19" spans="1:18" s="137" customFormat="1" ht="24" customHeight="1" x14ac:dyDescent="0.2">
      <c r="A19" s="135" t="s">
        <v>60</v>
      </c>
      <c r="B19" s="138">
        <v>0</v>
      </c>
      <c r="C19" s="489">
        <f t="shared" si="2"/>
        <v>0</v>
      </c>
      <c r="D19" s="264"/>
      <c r="E19" s="265">
        <v>0</v>
      </c>
      <c r="F19" s="489">
        <f t="shared" si="3"/>
        <v>0</v>
      </c>
      <c r="G19" s="273">
        <v>0</v>
      </c>
      <c r="H19" s="176">
        <v>0</v>
      </c>
      <c r="I19" s="176">
        <v>0</v>
      </c>
      <c r="J19" s="176">
        <v>0</v>
      </c>
      <c r="K19" s="258">
        <v>0</v>
      </c>
      <c r="L19" s="225">
        <v>0</v>
      </c>
      <c r="M19" s="263"/>
      <c r="N19" s="263"/>
      <c r="O19" s="132"/>
      <c r="P19" s="134"/>
      <c r="Q19" s="132"/>
      <c r="R19" s="132"/>
    </row>
    <row r="20" spans="1:18" s="137" customFormat="1" ht="24" customHeight="1" thickBot="1" x14ac:dyDescent="0.25">
      <c r="A20" s="140" t="s">
        <v>61</v>
      </c>
      <c r="B20" s="138">
        <v>0</v>
      </c>
      <c r="C20" s="549">
        <f t="shared" si="0"/>
        <v>0</v>
      </c>
      <c r="D20" s="264"/>
      <c r="E20" s="265">
        <v>0</v>
      </c>
      <c r="F20" s="549">
        <f t="shared" si="1"/>
        <v>0</v>
      </c>
      <c r="G20" s="273">
        <v>0</v>
      </c>
      <c r="H20" s="176">
        <v>0</v>
      </c>
      <c r="I20" s="176">
        <v>0</v>
      </c>
      <c r="J20" s="176">
        <v>0</v>
      </c>
      <c r="K20" s="258">
        <v>0</v>
      </c>
      <c r="L20" s="225">
        <v>0</v>
      </c>
      <c r="M20" s="263"/>
      <c r="N20" s="263"/>
      <c r="O20" s="132"/>
      <c r="P20" s="134"/>
      <c r="Q20" s="132"/>
      <c r="R20" s="132"/>
    </row>
    <row r="21" spans="1:18" s="132" customFormat="1" ht="24" customHeight="1" thickTop="1" thickBot="1" x14ac:dyDescent="0.25">
      <c r="A21" s="146" t="s">
        <v>251</v>
      </c>
      <c r="B21" s="148">
        <f>SUM(B5:B20)</f>
        <v>1258</v>
      </c>
      <c r="C21" s="366">
        <f>SUM(C5:C20)</f>
        <v>99.999999999999986</v>
      </c>
      <c r="D21" s="152"/>
      <c r="E21" s="148">
        <f>SUM(E5:E20)</f>
        <v>1011</v>
      </c>
      <c r="F21" s="366">
        <f t="shared" ref="F21:G21" si="4">SUM(F5:F20)</f>
        <v>100</v>
      </c>
      <c r="G21" s="148">
        <f t="shared" si="4"/>
        <v>26143</v>
      </c>
      <c r="H21" s="148">
        <f>SUM(H5:H20)</f>
        <v>627432</v>
      </c>
      <c r="I21" s="152">
        <f>SUM(I5:I20)</f>
        <v>420899.8</v>
      </c>
      <c r="J21" s="152">
        <f>SUM(J5:J20)</f>
        <v>177515.6</v>
      </c>
      <c r="K21" s="152">
        <f>SUM(K5:K20)</f>
        <v>209073.4</v>
      </c>
      <c r="L21" s="152">
        <f>J21/H21*100</f>
        <v>28.292404595239006</v>
      </c>
      <c r="M21" s="141"/>
      <c r="N21" s="141"/>
      <c r="O21" s="141"/>
      <c r="P21" s="134"/>
    </row>
    <row r="22" spans="1:18" ht="18.75" customHeight="1" thickTop="1" x14ac:dyDescent="0.25">
      <c r="A22" s="969" t="s">
        <v>667</v>
      </c>
      <c r="B22" s="969"/>
      <c r="C22" s="969"/>
      <c r="D22" s="969"/>
      <c r="E22" s="969"/>
      <c r="F22" s="969"/>
      <c r="G22" s="969"/>
      <c r="H22" s="969"/>
      <c r="I22" s="969"/>
      <c r="J22" s="969"/>
      <c r="K22" s="411"/>
      <c r="L22" s="411"/>
    </row>
    <row r="23" spans="1:18" s="132" customFormat="1" ht="18.75" customHeight="1" x14ac:dyDescent="0.2">
      <c r="A23" s="910" t="s">
        <v>672</v>
      </c>
      <c r="B23" s="910"/>
      <c r="C23" s="910"/>
      <c r="D23" s="910"/>
      <c r="E23" s="910"/>
      <c r="F23" s="910"/>
      <c r="G23" s="910"/>
      <c r="H23" s="910"/>
      <c r="I23" s="910"/>
      <c r="J23" s="216"/>
      <c r="K23" s="216"/>
      <c r="L23" s="840"/>
      <c r="M23" s="134"/>
    </row>
    <row r="24" spans="1:18" s="132" customFormat="1" ht="18.75" customHeight="1" x14ac:dyDescent="0.2">
      <c r="A24" s="947" t="s">
        <v>673</v>
      </c>
      <c r="B24" s="947"/>
      <c r="C24" s="947"/>
      <c r="D24" s="947"/>
      <c r="E24" s="947"/>
      <c r="F24" s="947"/>
      <c r="G24" s="216"/>
      <c r="H24" s="216"/>
      <c r="I24" s="216"/>
      <c r="J24" s="216"/>
      <c r="K24" s="216"/>
      <c r="L24" s="840"/>
      <c r="M24" s="134"/>
    </row>
    <row r="25" spans="1:18" s="132" customFormat="1" ht="18.75" customHeight="1" x14ac:dyDescent="0.2">
      <c r="A25" s="947"/>
      <c r="B25" s="947"/>
      <c r="C25" s="947"/>
      <c r="D25" s="947"/>
      <c r="E25" s="947"/>
      <c r="F25" s="947"/>
      <c r="G25" s="241"/>
      <c r="H25" s="241"/>
      <c r="I25" s="241"/>
      <c r="J25" s="241"/>
      <c r="K25" s="241"/>
      <c r="L25" s="840"/>
      <c r="M25" s="141"/>
      <c r="N25" s="134"/>
    </row>
    <row r="26" spans="1:18" s="132" customFormat="1" ht="3.75" customHeight="1" x14ac:dyDescent="0.2">
      <c r="A26" s="241"/>
      <c r="B26" s="241"/>
      <c r="C26" s="241"/>
      <c r="D26" s="241"/>
      <c r="E26" s="241"/>
      <c r="F26" s="241"/>
      <c r="G26" s="241"/>
      <c r="H26" s="241"/>
      <c r="I26" s="241"/>
      <c r="J26" s="241"/>
      <c r="K26" s="241"/>
      <c r="L26" s="840"/>
      <c r="M26" s="141"/>
      <c r="N26" s="134"/>
    </row>
    <row r="27" spans="1:18" ht="18.75" customHeight="1" x14ac:dyDescent="0.25">
      <c r="A27" s="905" t="s">
        <v>462</v>
      </c>
      <c r="B27" s="905"/>
      <c r="C27" s="905"/>
      <c r="D27" s="905"/>
      <c r="E27" s="905"/>
      <c r="F27" s="905"/>
      <c r="G27" s="905"/>
      <c r="H27" s="905"/>
      <c r="I27" s="841"/>
      <c r="J27" s="841"/>
      <c r="K27" s="841"/>
      <c r="L27" s="414">
        <v>26</v>
      </c>
    </row>
  </sheetData>
  <mergeCells count="12">
    <mergeCell ref="A27:H27"/>
    <mergeCell ref="A1:L1"/>
    <mergeCell ref="A2:L2"/>
    <mergeCell ref="A3:A4"/>
    <mergeCell ref="B3:C3"/>
    <mergeCell ref="L3:L4"/>
    <mergeCell ref="A23:I23"/>
    <mergeCell ref="A25:F25"/>
    <mergeCell ref="E3:F3"/>
    <mergeCell ref="K3:K4"/>
    <mergeCell ref="A22:J22"/>
    <mergeCell ref="A24:F24"/>
  </mergeCells>
  <printOptions horizontalCentered="1"/>
  <pageMargins left="0.51180993000874897" right="0.51180993000874897" top="0.55118110236220497" bottom="0.55118110236220497" header="0.31496062992126" footer="0.31496062992126"/>
  <pageSetup paperSize="9"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249977111117893"/>
  </sheetPr>
  <dimension ref="A1:T28"/>
  <sheetViews>
    <sheetView rightToLeft="1" view="pageBreakPreview" zoomScale="120" zoomScaleSheetLayoutView="120" workbookViewId="0">
      <pane ySplit="4" topLeftCell="A5" activePane="bottomLeft" state="frozen"/>
      <selection pane="bottomLeft" activeCell="E10" sqref="E10"/>
    </sheetView>
  </sheetViews>
  <sheetFormatPr defaultColWidth="10.42578125" defaultRowHeight="15" x14ac:dyDescent="0.25"/>
  <cols>
    <col min="1" max="1" width="11.5703125" customWidth="1"/>
    <col min="2" max="3" width="12.28515625" customWidth="1"/>
    <col min="4" max="4" width="14.140625" customWidth="1"/>
    <col min="5" max="5" width="15.28515625" customWidth="1"/>
    <col min="6" max="6" width="12.5703125" customWidth="1"/>
    <col min="7" max="10" width="15.28515625" customWidth="1"/>
    <col min="11" max="11" width="14.28515625" customWidth="1"/>
  </cols>
  <sheetData>
    <row r="1" spans="1:20" ht="31.15" customHeight="1" x14ac:dyDescent="0.25">
      <c r="A1" s="967" t="s">
        <v>546</v>
      </c>
      <c r="B1" s="967"/>
      <c r="C1" s="967"/>
      <c r="D1" s="967"/>
      <c r="E1" s="967"/>
      <c r="F1" s="967"/>
      <c r="G1" s="967"/>
      <c r="H1" s="967"/>
      <c r="I1" s="967"/>
      <c r="J1" s="967"/>
      <c r="K1" s="967"/>
    </row>
    <row r="2" spans="1:20" ht="25.15" customHeight="1" thickBot="1" x14ac:dyDescent="0.3">
      <c r="A2" s="975" t="s">
        <v>339</v>
      </c>
      <c r="B2" s="975"/>
      <c r="C2" s="975"/>
      <c r="D2" s="975"/>
      <c r="E2" s="975"/>
      <c r="F2" s="975"/>
      <c r="G2" s="975"/>
      <c r="H2" s="975"/>
      <c r="I2" s="975"/>
      <c r="J2" s="975"/>
      <c r="K2" s="975"/>
    </row>
    <row r="3" spans="1:20" ht="33" customHeight="1" thickTop="1" x14ac:dyDescent="0.25">
      <c r="A3" s="917" t="s">
        <v>48</v>
      </c>
      <c r="B3" s="957" t="s">
        <v>208</v>
      </c>
      <c r="C3" s="957"/>
      <c r="D3" s="717" t="s">
        <v>223</v>
      </c>
      <c r="E3" s="734" t="s">
        <v>223</v>
      </c>
      <c r="F3" s="734" t="s">
        <v>431</v>
      </c>
      <c r="G3" s="734" t="s">
        <v>432</v>
      </c>
      <c r="H3" s="957" t="s">
        <v>279</v>
      </c>
      <c r="I3" s="957"/>
      <c r="J3" s="957"/>
      <c r="K3" s="917" t="s">
        <v>205</v>
      </c>
    </row>
    <row r="4" spans="1:20" ht="23.25" customHeight="1" x14ac:dyDescent="0.25">
      <c r="A4" s="948"/>
      <c r="B4" s="780" t="s">
        <v>229</v>
      </c>
      <c r="C4" s="780" t="s">
        <v>203</v>
      </c>
      <c r="D4" s="733" t="s">
        <v>430</v>
      </c>
      <c r="E4" s="733" t="s">
        <v>224</v>
      </c>
      <c r="F4" s="733" t="s">
        <v>224</v>
      </c>
      <c r="G4" s="733" t="s">
        <v>224</v>
      </c>
      <c r="H4" s="780" t="s">
        <v>225</v>
      </c>
      <c r="I4" s="780" t="s">
        <v>226</v>
      </c>
      <c r="J4" s="780" t="s">
        <v>21</v>
      </c>
      <c r="K4" s="948"/>
    </row>
    <row r="5" spans="1:20" ht="25.5" customHeight="1" x14ac:dyDescent="0.25">
      <c r="A5" s="507" t="s">
        <v>49</v>
      </c>
      <c r="B5" s="509">
        <v>24</v>
      </c>
      <c r="C5" s="508">
        <f>B5/B$21*100</f>
        <v>7.4074074074074066</v>
      </c>
      <c r="D5" s="376">
        <v>480</v>
      </c>
      <c r="E5" s="376">
        <f>D5*24</f>
        <v>11520</v>
      </c>
      <c r="F5" s="376">
        <v>9936</v>
      </c>
      <c r="G5" s="376">
        <v>4600</v>
      </c>
      <c r="H5" s="330">
        <v>0</v>
      </c>
      <c r="I5" s="330">
        <v>4800</v>
      </c>
      <c r="J5" s="330">
        <v>4800</v>
      </c>
      <c r="K5" s="329">
        <f>G5/E5*100</f>
        <v>39.930555555555557</v>
      </c>
    </row>
    <row r="6" spans="1:20" s="153" customFormat="1" ht="25.5" customHeight="1" x14ac:dyDescent="0.2">
      <c r="A6" s="131" t="s">
        <v>50</v>
      </c>
      <c r="B6" s="138">
        <v>1</v>
      </c>
      <c r="C6" s="489">
        <f t="shared" ref="C6:C20" si="0">B6/B$21*100</f>
        <v>0.30864197530864196</v>
      </c>
      <c r="D6" s="176">
        <v>4</v>
      </c>
      <c r="E6" s="176">
        <f>D6*24</f>
        <v>96</v>
      </c>
      <c r="F6" s="176">
        <v>0</v>
      </c>
      <c r="G6" s="176">
        <v>0</v>
      </c>
      <c r="H6" s="139">
        <v>0</v>
      </c>
      <c r="I6" s="139">
        <v>0</v>
      </c>
      <c r="J6" s="224">
        <v>0</v>
      </c>
      <c r="K6" s="317">
        <v>0</v>
      </c>
      <c r="L6" s="266"/>
      <c r="N6" s="154"/>
    </row>
    <row r="7" spans="1:20" s="153" customFormat="1" ht="25.5" customHeight="1" x14ac:dyDescent="0.2">
      <c r="A7" s="135" t="s">
        <v>51</v>
      </c>
      <c r="B7" s="138">
        <v>74</v>
      </c>
      <c r="C7" s="489">
        <f t="shared" si="0"/>
        <v>22.839506172839506</v>
      </c>
      <c r="D7" s="176">
        <v>192</v>
      </c>
      <c r="E7" s="176">
        <f>D7*24</f>
        <v>4608</v>
      </c>
      <c r="F7" s="244">
        <v>262.39999999999998</v>
      </c>
      <c r="G7" s="244">
        <v>196.8</v>
      </c>
      <c r="H7" s="205">
        <v>165.6</v>
      </c>
      <c r="I7" s="205">
        <v>129.6</v>
      </c>
      <c r="J7" s="328">
        <f>SUM(H7:I7)</f>
        <v>295.2</v>
      </c>
      <c r="K7" s="317">
        <f>G7/E7*100</f>
        <v>4.270833333333333</v>
      </c>
      <c r="L7" s="266"/>
      <c r="M7" s="272"/>
      <c r="N7" s="272"/>
      <c r="O7" s="272"/>
      <c r="P7" s="272"/>
      <c r="Q7" s="272"/>
      <c r="R7" s="272"/>
      <c r="S7" s="272"/>
      <c r="T7" s="272"/>
    </row>
    <row r="8" spans="1:20" s="153" customFormat="1" ht="25.5" customHeight="1" x14ac:dyDescent="0.2">
      <c r="A8" s="135" t="s">
        <v>264</v>
      </c>
      <c r="B8" s="138">
        <v>15</v>
      </c>
      <c r="C8" s="489">
        <f t="shared" si="0"/>
        <v>4.6296296296296298</v>
      </c>
      <c r="D8" s="176">
        <v>31</v>
      </c>
      <c r="E8" s="176">
        <f>D8*24</f>
        <v>744</v>
      </c>
      <c r="F8" s="176">
        <v>0</v>
      </c>
      <c r="G8" s="176">
        <v>0</v>
      </c>
      <c r="H8" s="139">
        <v>0</v>
      </c>
      <c r="I8" s="139">
        <v>0</v>
      </c>
      <c r="J8" s="224">
        <v>0</v>
      </c>
      <c r="K8" s="317">
        <v>0</v>
      </c>
      <c r="L8" s="266"/>
      <c r="M8" s="272"/>
      <c r="N8" s="272"/>
      <c r="O8" s="272"/>
      <c r="P8" s="272"/>
      <c r="Q8" s="272"/>
      <c r="R8" s="272"/>
      <c r="S8" s="272"/>
      <c r="T8" s="272"/>
    </row>
    <row r="9" spans="1:20" s="153" customFormat="1" ht="25.5" customHeight="1" x14ac:dyDescent="0.2">
      <c r="A9" s="135" t="s">
        <v>62</v>
      </c>
      <c r="B9" s="138">
        <v>0</v>
      </c>
      <c r="C9" s="489">
        <f t="shared" si="0"/>
        <v>0</v>
      </c>
      <c r="D9" s="176">
        <v>0</v>
      </c>
      <c r="E9" s="176">
        <f t="shared" ref="E9:E12" si="1">D9*24</f>
        <v>0</v>
      </c>
      <c r="F9" s="176">
        <v>0</v>
      </c>
      <c r="G9" s="176">
        <v>0</v>
      </c>
      <c r="H9" s="139">
        <v>0</v>
      </c>
      <c r="I9" s="139">
        <v>0</v>
      </c>
      <c r="J9" s="224">
        <v>0</v>
      </c>
      <c r="K9" s="317">
        <v>0</v>
      </c>
      <c r="L9" s="266"/>
      <c r="N9" s="154"/>
    </row>
    <row r="10" spans="1:20" s="153" customFormat="1" ht="25.5" customHeight="1" x14ac:dyDescent="0.2">
      <c r="A10" s="135" t="s">
        <v>53</v>
      </c>
      <c r="B10" s="138">
        <v>0</v>
      </c>
      <c r="C10" s="489">
        <f t="shared" si="0"/>
        <v>0</v>
      </c>
      <c r="D10" s="176">
        <v>0</v>
      </c>
      <c r="E10" s="176">
        <f t="shared" si="1"/>
        <v>0</v>
      </c>
      <c r="F10" s="176">
        <v>0</v>
      </c>
      <c r="G10" s="176">
        <v>0</v>
      </c>
      <c r="H10" s="139">
        <v>0</v>
      </c>
      <c r="I10" s="139">
        <v>0</v>
      </c>
      <c r="J10" s="224">
        <v>0</v>
      </c>
      <c r="K10" s="317">
        <v>0</v>
      </c>
      <c r="L10" s="266"/>
      <c r="N10" s="154"/>
    </row>
    <row r="11" spans="1:20" s="153" customFormat="1" ht="25.5" customHeight="1" x14ac:dyDescent="0.2">
      <c r="A11" s="135" t="s">
        <v>55</v>
      </c>
      <c r="B11" s="138">
        <v>0</v>
      </c>
      <c r="C11" s="489">
        <f t="shared" ref="C11" si="2">B11/B$21*100</f>
        <v>0</v>
      </c>
      <c r="D11" s="176">
        <v>0</v>
      </c>
      <c r="E11" s="176">
        <f t="shared" si="1"/>
        <v>0</v>
      </c>
      <c r="F11" s="176">
        <v>0</v>
      </c>
      <c r="G11" s="176">
        <v>0</v>
      </c>
      <c r="H11" s="139">
        <v>0</v>
      </c>
      <c r="I11" s="139">
        <v>0</v>
      </c>
      <c r="J11" s="224">
        <v>0</v>
      </c>
      <c r="K11" s="317">
        <v>0</v>
      </c>
      <c r="L11" s="266"/>
      <c r="N11" s="154"/>
    </row>
    <row r="12" spans="1:20" s="153" customFormat="1" ht="25.5" customHeight="1" x14ac:dyDescent="0.2">
      <c r="A12" s="135" t="s">
        <v>47</v>
      </c>
      <c r="B12" s="138">
        <v>12</v>
      </c>
      <c r="C12" s="489">
        <f t="shared" si="0"/>
        <v>3.7037037037037033</v>
      </c>
      <c r="D12" s="176">
        <v>22</v>
      </c>
      <c r="E12" s="176">
        <f t="shared" si="1"/>
        <v>528</v>
      </c>
      <c r="F12" s="176">
        <v>0</v>
      </c>
      <c r="G12" s="176">
        <v>0</v>
      </c>
      <c r="H12" s="139">
        <v>0</v>
      </c>
      <c r="I12" s="136">
        <v>0</v>
      </c>
      <c r="J12" s="224">
        <v>0</v>
      </c>
      <c r="K12" s="317">
        <v>0</v>
      </c>
      <c r="L12" s="976"/>
      <c r="M12" s="976"/>
      <c r="N12" s="976"/>
      <c r="O12" s="976"/>
      <c r="P12" s="976"/>
      <c r="Q12" s="976"/>
      <c r="R12" s="976"/>
      <c r="S12" s="976"/>
    </row>
    <row r="13" spans="1:20" s="153" customFormat="1" ht="25.5" customHeight="1" x14ac:dyDescent="0.2">
      <c r="A13" s="135" t="s">
        <v>54</v>
      </c>
      <c r="B13" s="138">
        <v>0</v>
      </c>
      <c r="C13" s="489">
        <f t="shared" si="0"/>
        <v>0</v>
      </c>
      <c r="D13" s="176">
        <v>0</v>
      </c>
      <c r="E13" s="176">
        <v>0</v>
      </c>
      <c r="F13" s="176">
        <v>0</v>
      </c>
      <c r="G13" s="176">
        <v>0</v>
      </c>
      <c r="H13" s="139">
        <v>0</v>
      </c>
      <c r="I13" s="139">
        <v>0</v>
      </c>
      <c r="J13" s="224">
        <v>0</v>
      </c>
      <c r="K13" s="317">
        <v>0</v>
      </c>
      <c r="L13" s="266"/>
      <c r="N13" s="154"/>
    </row>
    <row r="14" spans="1:20" s="153" customFormat="1" ht="25.5" customHeight="1" x14ac:dyDescent="0.2">
      <c r="A14" s="135" t="s">
        <v>52</v>
      </c>
      <c r="B14" s="138">
        <v>0</v>
      </c>
      <c r="C14" s="489">
        <f t="shared" si="0"/>
        <v>0</v>
      </c>
      <c r="D14" s="176">
        <v>0</v>
      </c>
      <c r="E14" s="176">
        <v>0</v>
      </c>
      <c r="F14" s="176">
        <v>0</v>
      </c>
      <c r="G14" s="176">
        <v>0</v>
      </c>
      <c r="H14" s="139">
        <v>0</v>
      </c>
      <c r="I14" s="139">
        <v>0</v>
      </c>
      <c r="J14" s="224">
        <v>0</v>
      </c>
      <c r="K14" s="317">
        <v>0</v>
      </c>
      <c r="L14" s="266"/>
      <c r="N14" s="154"/>
    </row>
    <row r="15" spans="1:20" s="269" customFormat="1" ht="25.5" customHeight="1" x14ac:dyDescent="0.2">
      <c r="A15" s="135" t="s">
        <v>56</v>
      </c>
      <c r="B15" s="138">
        <v>0</v>
      </c>
      <c r="C15" s="489">
        <f t="shared" si="0"/>
        <v>0</v>
      </c>
      <c r="D15" s="176">
        <v>0</v>
      </c>
      <c r="E15" s="176">
        <v>0</v>
      </c>
      <c r="F15" s="176">
        <v>0</v>
      </c>
      <c r="G15" s="176">
        <v>0</v>
      </c>
      <c r="H15" s="139">
        <v>0</v>
      </c>
      <c r="I15" s="139">
        <v>0</v>
      </c>
      <c r="J15" s="224">
        <v>0</v>
      </c>
      <c r="K15" s="317">
        <v>0</v>
      </c>
      <c r="L15" s="266"/>
      <c r="M15" s="153"/>
      <c r="N15" s="154"/>
      <c r="O15" s="153"/>
      <c r="P15" s="153"/>
    </row>
    <row r="16" spans="1:20" s="269" customFormat="1" ht="25.5" customHeight="1" x14ac:dyDescent="0.2">
      <c r="A16" s="135" t="s">
        <v>57</v>
      </c>
      <c r="B16" s="138">
        <v>57</v>
      </c>
      <c r="C16" s="489">
        <f t="shared" si="0"/>
        <v>17.592592592592592</v>
      </c>
      <c r="D16" s="176">
        <v>57</v>
      </c>
      <c r="E16" s="176">
        <f>D16*24</f>
        <v>1368</v>
      </c>
      <c r="F16" s="176">
        <v>260</v>
      </c>
      <c r="G16" s="176">
        <v>150</v>
      </c>
      <c r="H16" s="139">
        <v>130</v>
      </c>
      <c r="I16" s="139">
        <v>250</v>
      </c>
      <c r="J16" s="224">
        <f>SUM(H16:I16)</f>
        <v>380</v>
      </c>
      <c r="K16" s="317">
        <f>G16/E16*100</f>
        <v>10.964912280701753</v>
      </c>
      <c r="L16" s="266"/>
      <c r="M16" s="153"/>
      <c r="N16" s="154"/>
      <c r="O16" s="153"/>
      <c r="P16" s="153"/>
    </row>
    <row r="17" spans="1:16" s="269" customFormat="1" ht="25.5" customHeight="1" x14ac:dyDescent="0.2">
      <c r="A17" s="135" t="s">
        <v>58</v>
      </c>
      <c r="B17" s="138">
        <v>28</v>
      </c>
      <c r="C17" s="489">
        <f t="shared" si="0"/>
        <v>8.6419753086419746</v>
      </c>
      <c r="D17" s="176">
        <v>80</v>
      </c>
      <c r="E17" s="176">
        <f>D17*24</f>
        <v>1920</v>
      </c>
      <c r="F17" s="176">
        <v>0</v>
      </c>
      <c r="G17" s="176">
        <v>0</v>
      </c>
      <c r="H17" s="139">
        <v>0</v>
      </c>
      <c r="I17" s="139">
        <v>0</v>
      </c>
      <c r="J17" s="224">
        <v>0</v>
      </c>
      <c r="K17" s="317">
        <v>0</v>
      </c>
      <c r="L17" s="266"/>
      <c r="M17" s="153"/>
      <c r="N17" s="154"/>
      <c r="O17" s="153"/>
      <c r="P17" s="153"/>
    </row>
    <row r="18" spans="1:16" s="269" customFormat="1" ht="25.5" customHeight="1" x14ac:dyDescent="0.2">
      <c r="A18" s="135" t="s">
        <v>59</v>
      </c>
      <c r="B18" s="138">
        <v>66</v>
      </c>
      <c r="C18" s="489">
        <f t="shared" si="0"/>
        <v>20.37037037037037</v>
      </c>
      <c r="D18" s="176">
        <v>184</v>
      </c>
      <c r="E18" s="176">
        <f>D18*24</f>
        <v>4416</v>
      </c>
      <c r="F18" s="176">
        <v>0</v>
      </c>
      <c r="G18" s="176">
        <v>0</v>
      </c>
      <c r="H18" s="139">
        <v>0</v>
      </c>
      <c r="I18" s="139">
        <v>0</v>
      </c>
      <c r="J18" s="224">
        <v>0</v>
      </c>
      <c r="K18" s="317">
        <v>0</v>
      </c>
      <c r="L18" s="266"/>
      <c r="M18" s="153"/>
      <c r="N18" s="154"/>
      <c r="O18" s="153"/>
      <c r="P18" s="153"/>
    </row>
    <row r="19" spans="1:16" s="269" customFormat="1" ht="25.5" customHeight="1" x14ac:dyDescent="0.2">
      <c r="A19" s="135" t="s">
        <v>60</v>
      </c>
      <c r="B19" s="138">
        <v>22</v>
      </c>
      <c r="C19" s="489">
        <f t="shared" si="0"/>
        <v>6.7901234567901234</v>
      </c>
      <c r="D19" s="176">
        <v>59</v>
      </c>
      <c r="E19" s="176">
        <f>D19*24</f>
        <v>1416</v>
      </c>
      <c r="F19" s="176">
        <v>0</v>
      </c>
      <c r="G19" s="176">
        <v>0</v>
      </c>
      <c r="H19" s="139">
        <v>0</v>
      </c>
      <c r="I19" s="139">
        <v>0</v>
      </c>
      <c r="J19" s="224">
        <v>0</v>
      </c>
      <c r="K19" s="317">
        <v>0</v>
      </c>
      <c r="L19" s="266"/>
      <c r="M19" s="153"/>
      <c r="N19" s="154"/>
      <c r="O19" s="153"/>
      <c r="P19" s="153"/>
    </row>
    <row r="20" spans="1:16" s="269" customFormat="1" ht="25.5" customHeight="1" thickBot="1" x14ac:dyDescent="0.25">
      <c r="A20" s="140" t="s">
        <v>61</v>
      </c>
      <c r="B20" s="138">
        <v>25</v>
      </c>
      <c r="C20" s="549">
        <f t="shared" si="0"/>
        <v>7.716049382716049</v>
      </c>
      <c r="D20" s="176">
        <v>67</v>
      </c>
      <c r="E20" s="176">
        <f>D20*24</f>
        <v>1608</v>
      </c>
      <c r="F20" s="176">
        <v>0</v>
      </c>
      <c r="G20" s="176">
        <v>0</v>
      </c>
      <c r="H20" s="139">
        <v>0</v>
      </c>
      <c r="I20" s="136">
        <v>0</v>
      </c>
      <c r="J20" s="224">
        <v>0</v>
      </c>
      <c r="K20" s="282">
        <v>0</v>
      </c>
      <c r="L20" s="266"/>
      <c r="M20" s="153"/>
      <c r="N20" s="154"/>
      <c r="O20" s="153"/>
      <c r="P20" s="153"/>
    </row>
    <row r="21" spans="1:16" s="153" customFormat="1" ht="23.25" customHeight="1" thickTop="1" thickBot="1" x14ac:dyDescent="0.25">
      <c r="A21" s="146" t="s">
        <v>251</v>
      </c>
      <c r="B21" s="147">
        <f t="shared" ref="B21:J21" si="3">SUM(B5:B20)</f>
        <v>324</v>
      </c>
      <c r="C21" s="366">
        <f t="shared" si="3"/>
        <v>100</v>
      </c>
      <c r="D21" s="149">
        <f t="shared" si="3"/>
        <v>1176</v>
      </c>
      <c r="E21" s="149">
        <f t="shared" si="3"/>
        <v>28224</v>
      </c>
      <c r="F21" s="193">
        <f t="shared" si="3"/>
        <v>10458.4</v>
      </c>
      <c r="G21" s="193">
        <f t="shared" si="3"/>
        <v>4946.8</v>
      </c>
      <c r="H21" s="193">
        <f t="shared" si="3"/>
        <v>295.60000000000002</v>
      </c>
      <c r="I21" s="193">
        <f t="shared" si="3"/>
        <v>5179.6000000000004</v>
      </c>
      <c r="J21" s="193">
        <f t="shared" si="3"/>
        <v>5475.2</v>
      </c>
      <c r="K21" s="152">
        <f>G21/E21*100</f>
        <v>17.526927437641724</v>
      </c>
      <c r="L21" s="155"/>
      <c r="M21" s="155"/>
      <c r="N21" s="154"/>
    </row>
    <row r="22" spans="1:16" ht="26.25" customHeight="1" thickTop="1" x14ac:dyDescent="0.25">
      <c r="A22" s="969" t="s">
        <v>665</v>
      </c>
      <c r="B22" s="969"/>
      <c r="C22" s="969"/>
      <c r="D22" s="969"/>
      <c r="E22" s="969"/>
      <c r="F22" s="969"/>
      <c r="G22" s="969"/>
      <c r="H22" s="969"/>
      <c r="I22" s="969"/>
      <c r="J22" s="969"/>
    </row>
    <row r="23" spans="1:16" s="132" customFormat="1" ht="21.75" customHeight="1" x14ac:dyDescent="0.25">
      <c r="A23" s="910" t="s">
        <v>672</v>
      </c>
      <c r="B23" s="910"/>
      <c r="C23" s="910"/>
      <c r="D23" s="910"/>
      <c r="E23" s="910"/>
      <c r="F23" s="910"/>
      <c r="G23" s="910"/>
      <c r="H23" s="910"/>
      <c r="I23" s="910"/>
      <c r="J23"/>
      <c r="K23"/>
      <c r="L23" s="141"/>
      <c r="M23" s="134"/>
    </row>
    <row r="24" spans="1:16" s="132" customFormat="1" ht="21.75" customHeight="1" x14ac:dyDescent="0.2">
      <c r="A24" s="947" t="s">
        <v>673</v>
      </c>
      <c r="B24" s="947"/>
      <c r="C24" s="947"/>
      <c r="D24" s="947"/>
      <c r="E24" s="947"/>
      <c r="F24" s="947"/>
      <c r="G24" s="216"/>
      <c r="H24" s="216"/>
      <c r="I24" s="216"/>
      <c r="J24" s="143"/>
      <c r="K24" s="145"/>
      <c r="L24" s="141"/>
      <c r="M24" s="141"/>
      <c r="N24" s="134"/>
    </row>
    <row r="25" spans="1:16" s="132" customFormat="1" ht="21.75" customHeight="1" x14ac:dyDescent="0.2">
      <c r="A25" s="947"/>
      <c r="B25" s="947"/>
      <c r="C25" s="947"/>
      <c r="D25" s="947"/>
      <c r="E25" s="947"/>
      <c r="F25" s="947"/>
      <c r="G25" s="241"/>
      <c r="H25" s="241"/>
      <c r="I25" s="241"/>
      <c r="J25" s="143"/>
      <c r="K25" s="145"/>
      <c r="L25" s="141"/>
      <c r="M25" s="141"/>
      <c r="N25" s="134"/>
    </row>
    <row r="26" spans="1:16" s="132" customFormat="1" ht="18.75" customHeight="1" x14ac:dyDescent="0.2">
      <c r="A26" s="241"/>
      <c r="B26" s="241"/>
      <c r="C26" s="241"/>
      <c r="D26" s="241"/>
      <c r="E26" s="241"/>
      <c r="F26" s="241"/>
      <c r="G26" s="241"/>
      <c r="H26" s="241"/>
      <c r="I26" s="241"/>
      <c r="J26" s="143"/>
      <c r="K26" s="145"/>
      <c r="L26" s="141"/>
      <c r="M26" s="141"/>
      <c r="N26" s="134"/>
    </row>
    <row r="27" spans="1:16" ht="18.75" customHeight="1" x14ac:dyDescent="0.25">
      <c r="A27" s="905" t="s">
        <v>462</v>
      </c>
      <c r="B27" s="905"/>
      <c r="C27" s="905"/>
      <c r="D27" s="905"/>
      <c r="E27" s="455"/>
      <c r="F27" s="455"/>
      <c r="G27" s="455"/>
      <c r="H27" s="348"/>
      <c r="I27" s="348"/>
      <c r="J27" s="348"/>
      <c r="K27" s="414">
        <v>27</v>
      </c>
    </row>
    <row r="28" spans="1:16" ht="18.75" customHeight="1" x14ac:dyDescent="0.25"/>
  </sheetData>
  <mergeCells count="12">
    <mergeCell ref="A27:D27"/>
    <mergeCell ref="K3:K4"/>
    <mergeCell ref="L12:S12"/>
    <mergeCell ref="A22:J22"/>
    <mergeCell ref="A23:I23"/>
    <mergeCell ref="A24:F24"/>
    <mergeCell ref="A25:F25"/>
    <mergeCell ref="A1:K1"/>
    <mergeCell ref="A2:K2"/>
    <mergeCell ref="A3:A4"/>
    <mergeCell ref="B3:C3"/>
    <mergeCell ref="H3:J3"/>
  </mergeCells>
  <printOptions horizontalCentered="1"/>
  <pageMargins left="0.511811023622047" right="0.511811023622047" top="0.511811023622047" bottom="0.511811023622047" header="0.31496062992126" footer="0.31496062992126"/>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E32"/>
  <sheetViews>
    <sheetView rightToLeft="1" view="pageBreakPreview" zoomScale="130" zoomScaleSheetLayoutView="130" workbookViewId="0">
      <pane ySplit="4" topLeftCell="A5" activePane="bottomLeft" state="frozen"/>
      <selection pane="bottomLeft" activeCell="S6" sqref="S6"/>
    </sheetView>
  </sheetViews>
  <sheetFormatPr defaultRowHeight="15" x14ac:dyDescent="0.25"/>
  <cols>
    <col min="1" max="1" width="8.42578125" customWidth="1"/>
    <col min="2" max="2" width="5.28515625" customWidth="1"/>
    <col min="3" max="4" width="5.5703125" customWidth="1"/>
    <col min="5" max="5" width="6" customWidth="1"/>
    <col min="6" max="6" width="0.42578125" customWidth="1"/>
    <col min="7" max="7" width="5.28515625" customWidth="1"/>
    <col min="8" max="9" width="5.5703125" customWidth="1"/>
    <col min="10" max="10" width="5.85546875" customWidth="1"/>
    <col min="11" max="11" width="0.5703125" customWidth="1"/>
    <col min="12" max="12" width="5.28515625" customWidth="1"/>
    <col min="13" max="14" width="5.5703125" customWidth="1"/>
    <col min="15" max="15" width="5.85546875" customWidth="1"/>
    <col min="16" max="16" width="0.42578125" customWidth="1"/>
    <col min="17" max="17" width="5.28515625" customWidth="1"/>
    <col min="18" max="19" width="5.5703125" customWidth="1"/>
    <col min="20" max="20" width="5.85546875" customWidth="1"/>
    <col min="21" max="21" width="0.5703125" customWidth="1"/>
    <col min="22" max="22" width="5.28515625" customWidth="1"/>
    <col min="23" max="24" width="5.5703125" customWidth="1"/>
    <col min="25" max="25" width="6.140625" customWidth="1"/>
    <col min="26" max="26" width="0.42578125" customWidth="1"/>
    <col min="27" max="27" width="6.42578125" customWidth="1"/>
    <col min="28" max="28" width="6.85546875" customWidth="1"/>
    <col min="29" max="29" width="7.140625" customWidth="1"/>
    <col min="30" max="30" width="6.85546875" customWidth="1"/>
  </cols>
  <sheetData>
    <row r="1" spans="1:31" ht="31.5" customHeight="1" x14ac:dyDescent="0.25">
      <c r="A1" s="978" t="s">
        <v>545</v>
      </c>
      <c r="B1" s="978"/>
      <c r="C1" s="978"/>
      <c r="D1" s="978"/>
      <c r="E1" s="978"/>
      <c r="F1" s="978"/>
      <c r="G1" s="978"/>
      <c r="H1" s="978"/>
      <c r="I1" s="978"/>
      <c r="J1" s="978"/>
      <c r="K1" s="978"/>
      <c r="L1" s="978"/>
      <c r="M1" s="978"/>
      <c r="N1" s="978"/>
      <c r="O1" s="978"/>
      <c r="P1" s="978"/>
      <c r="Q1" s="978"/>
      <c r="R1" s="978"/>
      <c r="S1" s="978"/>
      <c r="T1" s="978"/>
      <c r="U1" s="978"/>
      <c r="V1" s="978"/>
      <c r="W1" s="978"/>
      <c r="X1" s="978"/>
      <c r="Y1" s="978"/>
      <c r="Z1" s="978"/>
      <c r="AA1" s="978"/>
      <c r="AB1" s="978"/>
      <c r="AC1" s="978"/>
      <c r="AD1" s="978"/>
    </row>
    <row r="2" spans="1:31" ht="30.75" customHeight="1" thickBot="1" x14ac:dyDescent="0.3">
      <c r="A2" s="157" t="s">
        <v>340</v>
      </c>
      <c r="B2" s="158"/>
      <c r="C2" s="158"/>
      <c r="D2" s="158"/>
      <c r="E2" s="158"/>
      <c r="F2" s="158"/>
      <c r="G2" s="158"/>
      <c r="H2" s="158"/>
      <c r="I2" s="158"/>
      <c r="J2" s="158"/>
      <c r="K2" s="158"/>
      <c r="L2" s="158"/>
      <c r="M2" s="158"/>
      <c r="N2" s="158"/>
      <c r="O2" s="158"/>
      <c r="P2" s="158"/>
      <c r="Q2" s="158"/>
      <c r="R2" s="158"/>
      <c r="S2" s="158"/>
      <c r="T2" s="158"/>
      <c r="U2" s="158"/>
      <c r="V2" s="158"/>
      <c r="W2" s="158"/>
      <c r="X2" s="158"/>
      <c r="Y2" s="158"/>
    </row>
    <row r="3" spans="1:31" ht="30" customHeight="1" thickTop="1" x14ac:dyDescent="0.25">
      <c r="A3" s="979" t="s">
        <v>48</v>
      </c>
      <c r="B3" s="977" t="s">
        <v>209</v>
      </c>
      <c r="C3" s="977"/>
      <c r="D3" s="977"/>
      <c r="E3" s="977"/>
      <c r="F3" s="743"/>
      <c r="G3" s="977" t="s">
        <v>204</v>
      </c>
      <c r="H3" s="977"/>
      <c r="I3" s="977"/>
      <c r="J3" s="977"/>
      <c r="K3" s="743"/>
      <c r="L3" s="977" t="s">
        <v>206</v>
      </c>
      <c r="M3" s="977"/>
      <c r="N3" s="977"/>
      <c r="O3" s="977"/>
      <c r="P3" s="743"/>
      <c r="Q3" s="977" t="s">
        <v>275</v>
      </c>
      <c r="R3" s="977"/>
      <c r="S3" s="977"/>
      <c r="T3" s="977"/>
      <c r="U3" s="743"/>
      <c r="V3" s="977" t="s">
        <v>208</v>
      </c>
      <c r="W3" s="977"/>
      <c r="X3" s="977"/>
      <c r="Y3" s="977"/>
      <c r="Z3" s="744"/>
      <c r="AA3" s="977" t="s">
        <v>256</v>
      </c>
      <c r="AB3" s="977"/>
      <c r="AC3" s="977"/>
      <c r="AD3" s="977"/>
    </row>
    <row r="4" spans="1:31" ht="32.25" customHeight="1" x14ac:dyDescent="0.25">
      <c r="A4" s="980"/>
      <c r="B4" s="795" t="s">
        <v>230</v>
      </c>
      <c r="C4" s="795" t="s">
        <v>232</v>
      </c>
      <c r="D4" s="795" t="s">
        <v>231</v>
      </c>
      <c r="E4" s="795" t="s">
        <v>21</v>
      </c>
      <c r="F4" s="796"/>
      <c r="G4" s="795" t="s">
        <v>230</v>
      </c>
      <c r="H4" s="795" t="s">
        <v>232</v>
      </c>
      <c r="I4" s="795" t="s">
        <v>231</v>
      </c>
      <c r="J4" s="795" t="s">
        <v>21</v>
      </c>
      <c r="K4" s="796"/>
      <c r="L4" s="795" t="s">
        <v>230</v>
      </c>
      <c r="M4" s="795" t="s">
        <v>233</v>
      </c>
      <c r="N4" s="795" t="s">
        <v>231</v>
      </c>
      <c r="O4" s="795" t="s">
        <v>21</v>
      </c>
      <c r="P4" s="796"/>
      <c r="Q4" s="795" t="s">
        <v>230</v>
      </c>
      <c r="R4" s="795" t="s">
        <v>233</v>
      </c>
      <c r="S4" s="795" t="s">
        <v>231</v>
      </c>
      <c r="T4" s="795" t="s">
        <v>21</v>
      </c>
      <c r="U4" s="796"/>
      <c r="V4" s="795" t="s">
        <v>230</v>
      </c>
      <c r="W4" s="795" t="s">
        <v>232</v>
      </c>
      <c r="X4" s="795" t="s">
        <v>231</v>
      </c>
      <c r="Y4" s="795" t="s">
        <v>21</v>
      </c>
      <c r="Z4" s="797"/>
      <c r="AA4" s="795" t="s">
        <v>230</v>
      </c>
      <c r="AB4" s="795" t="s">
        <v>232</v>
      </c>
      <c r="AC4" s="795" t="s">
        <v>231</v>
      </c>
      <c r="AD4" s="795" t="s">
        <v>21</v>
      </c>
    </row>
    <row r="5" spans="1:31" ht="23.25" customHeight="1" x14ac:dyDescent="0.25">
      <c r="A5" s="131" t="s">
        <v>49</v>
      </c>
      <c r="B5" s="327">
        <v>32</v>
      </c>
      <c r="C5" s="327">
        <v>1</v>
      </c>
      <c r="D5" s="327">
        <v>1</v>
      </c>
      <c r="E5" s="139">
        <f>B5+C5+D5</f>
        <v>34</v>
      </c>
      <c r="F5" s="170"/>
      <c r="G5" s="327">
        <v>106</v>
      </c>
      <c r="H5" s="327">
        <v>0</v>
      </c>
      <c r="I5" s="327">
        <v>0</v>
      </c>
      <c r="J5" s="139">
        <f t="shared" ref="J5:J11" si="0">SUM(G5:I5)</f>
        <v>106</v>
      </c>
      <c r="K5" s="170"/>
      <c r="L5" s="327">
        <v>9</v>
      </c>
      <c r="M5" s="327">
        <v>0</v>
      </c>
      <c r="N5" s="327">
        <v>5</v>
      </c>
      <c r="O5" s="139">
        <f t="shared" ref="O5:O20" si="1">SUM(L5:N5)</f>
        <v>14</v>
      </c>
      <c r="P5" s="170"/>
      <c r="Q5" s="327">
        <v>588</v>
      </c>
      <c r="R5" s="327">
        <v>0</v>
      </c>
      <c r="S5" s="327">
        <v>141</v>
      </c>
      <c r="T5" s="139">
        <f t="shared" ref="T5:T20" si="2">SUM(Q5:S5)</f>
        <v>729</v>
      </c>
      <c r="U5" s="170"/>
      <c r="V5" s="162">
        <v>23</v>
      </c>
      <c r="W5" s="162">
        <v>0</v>
      </c>
      <c r="X5" s="162">
        <v>1</v>
      </c>
      <c r="Y5" s="330">
        <f t="shared" ref="Y5:Y20" si="3">SUM(V5:X5)</f>
        <v>24</v>
      </c>
      <c r="Z5" s="823">
        <f>SUM(V5:Y5)</f>
        <v>48</v>
      </c>
      <c r="AA5" s="162">
        <f t="shared" ref="AA5:AC7" si="4">B5+G5+L5+Q5+V5</f>
        <v>758</v>
      </c>
      <c r="AB5" s="162">
        <f t="shared" si="4"/>
        <v>1</v>
      </c>
      <c r="AC5" s="162">
        <f t="shared" si="4"/>
        <v>148</v>
      </c>
      <c r="AD5" s="139">
        <f t="shared" ref="AD5:AD20" si="5">SUM(AA5:AC5)</f>
        <v>907</v>
      </c>
    </row>
    <row r="6" spans="1:31" ht="23.25" customHeight="1" x14ac:dyDescent="0.25">
      <c r="A6" s="131" t="s">
        <v>50</v>
      </c>
      <c r="B6" s="327">
        <v>9</v>
      </c>
      <c r="C6" s="327">
        <v>1</v>
      </c>
      <c r="D6" s="327">
        <v>0</v>
      </c>
      <c r="E6" s="139">
        <f>SUM(B6:D6)</f>
        <v>10</v>
      </c>
      <c r="F6" s="170"/>
      <c r="G6" s="327">
        <v>53</v>
      </c>
      <c r="H6" s="327">
        <v>32</v>
      </c>
      <c r="I6" s="327">
        <v>17</v>
      </c>
      <c r="J6" s="139">
        <f t="shared" si="0"/>
        <v>102</v>
      </c>
      <c r="K6" s="170"/>
      <c r="L6" s="327">
        <v>7</v>
      </c>
      <c r="M6" s="327">
        <v>0</v>
      </c>
      <c r="N6" s="327">
        <v>11</v>
      </c>
      <c r="O6" s="139">
        <f t="shared" si="1"/>
        <v>18</v>
      </c>
      <c r="P6" s="170"/>
      <c r="Q6" s="327">
        <v>148</v>
      </c>
      <c r="R6" s="327">
        <v>0</v>
      </c>
      <c r="S6" s="327">
        <v>55</v>
      </c>
      <c r="T6" s="139">
        <f t="shared" si="2"/>
        <v>203</v>
      </c>
      <c r="U6" s="170"/>
      <c r="V6" s="327">
        <v>0</v>
      </c>
      <c r="W6" s="327">
        <v>0</v>
      </c>
      <c r="X6" s="327">
        <v>1</v>
      </c>
      <c r="Y6" s="139">
        <f t="shared" si="3"/>
        <v>1</v>
      </c>
      <c r="Z6" s="318"/>
      <c r="AA6" s="327">
        <f t="shared" si="4"/>
        <v>217</v>
      </c>
      <c r="AB6" s="327">
        <f t="shared" si="4"/>
        <v>33</v>
      </c>
      <c r="AC6" s="327">
        <f t="shared" si="4"/>
        <v>84</v>
      </c>
      <c r="AD6" s="139">
        <f t="shared" si="5"/>
        <v>334</v>
      </c>
    </row>
    <row r="7" spans="1:31" ht="23.25" customHeight="1" x14ac:dyDescent="0.25">
      <c r="A7" s="135" t="s">
        <v>51</v>
      </c>
      <c r="B7" s="162">
        <v>28</v>
      </c>
      <c r="C7" s="162">
        <v>0</v>
      </c>
      <c r="D7" s="162">
        <v>0</v>
      </c>
      <c r="E7" s="139">
        <f>SUM(B7:D7)</f>
        <v>28</v>
      </c>
      <c r="F7" s="170"/>
      <c r="G7" s="162">
        <v>202</v>
      </c>
      <c r="H7" s="162">
        <v>0</v>
      </c>
      <c r="I7" s="162">
        <v>11</v>
      </c>
      <c r="J7" s="139">
        <f t="shared" si="0"/>
        <v>213</v>
      </c>
      <c r="K7" s="170"/>
      <c r="L7" s="162">
        <v>22</v>
      </c>
      <c r="M7" s="162">
        <v>0</v>
      </c>
      <c r="N7" s="162">
        <v>34</v>
      </c>
      <c r="O7" s="139">
        <f t="shared" si="1"/>
        <v>56</v>
      </c>
      <c r="P7" s="170"/>
      <c r="Q7" s="162">
        <v>20</v>
      </c>
      <c r="R7" s="162">
        <v>0</v>
      </c>
      <c r="S7" s="162">
        <v>34</v>
      </c>
      <c r="T7" s="139">
        <f t="shared" si="2"/>
        <v>54</v>
      </c>
      <c r="U7" s="170"/>
      <c r="V7" s="162">
        <v>9</v>
      </c>
      <c r="W7" s="162">
        <v>0</v>
      </c>
      <c r="X7" s="162">
        <v>65</v>
      </c>
      <c r="Y7" s="139">
        <f t="shared" si="3"/>
        <v>74</v>
      </c>
      <c r="Z7" s="318"/>
      <c r="AA7" s="162">
        <f t="shared" si="4"/>
        <v>281</v>
      </c>
      <c r="AB7" s="162">
        <f t="shared" si="4"/>
        <v>0</v>
      </c>
      <c r="AC7" s="162">
        <f t="shared" si="4"/>
        <v>144</v>
      </c>
      <c r="AD7" s="139">
        <f t="shared" si="5"/>
        <v>425</v>
      </c>
    </row>
    <row r="8" spans="1:31" ht="23.25" customHeight="1" x14ac:dyDescent="0.25">
      <c r="A8" s="135" t="s">
        <v>264</v>
      </c>
      <c r="B8" s="162">
        <v>23</v>
      </c>
      <c r="C8" s="162">
        <v>0</v>
      </c>
      <c r="D8" s="162">
        <v>0</v>
      </c>
      <c r="E8" s="139">
        <f>SUM(B8:D8)</f>
        <v>23</v>
      </c>
      <c r="F8" s="170"/>
      <c r="G8" s="162">
        <v>504</v>
      </c>
      <c r="H8" s="162">
        <v>39</v>
      </c>
      <c r="I8" s="162">
        <v>16</v>
      </c>
      <c r="J8" s="139">
        <f t="shared" si="0"/>
        <v>559</v>
      </c>
      <c r="K8" s="170"/>
      <c r="L8" s="162">
        <v>12</v>
      </c>
      <c r="M8" s="162">
        <v>0</v>
      </c>
      <c r="N8" s="162">
        <v>14</v>
      </c>
      <c r="O8" s="139">
        <f t="shared" si="1"/>
        <v>26</v>
      </c>
      <c r="P8" s="170"/>
      <c r="Q8" s="162">
        <v>0</v>
      </c>
      <c r="R8" s="162">
        <v>0</v>
      </c>
      <c r="S8" s="162">
        <v>0</v>
      </c>
      <c r="T8" s="139">
        <f t="shared" si="2"/>
        <v>0</v>
      </c>
      <c r="U8" s="170"/>
      <c r="V8" s="162">
        <v>0</v>
      </c>
      <c r="W8" s="162">
        <v>0</v>
      </c>
      <c r="X8" s="162">
        <v>15</v>
      </c>
      <c r="Y8" s="139">
        <f t="shared" si="3"/>
        <v>15</v>
      </c>
      <c r="Z8" s="318"/>
      <c r="AA8" s="162">
        <f t="shared" ref="AA8:AC9" si="6">B8+G8+L8+Q8+V8</f>
        <v>539</v>
      </c>
      <c r="AB8" s="162">
        <f t="shared" si="6"/>
        <v>39</v>
      </c>
      <c r="AC8" s="162">
        <f t="shared" si="6"/>
        <v>45</v>
      </c>
      <c r="AD8" s="139">
        <f t="shared" si="5"/>
        <v>623</v>
      </c>
    </row>
    <row r="9" spans="1:31" ht="23.25" customHeight="1" x14ac:dyDescent="0.25">
      <c r="A9" s="160" t="s">
        <v>62</v>
      </c>
      <c r="B9" s="162">
        <v>13</v>
      </c>
      <c r="C9" s="162">
        <v>0</v>
      </c>
      <c r="D9" s="162">
        <v>0</v>
      </c>
      <c r="E9" s="139">
        <f t="shared" ref="E9:E15" si="7">SUM(B9:D9)</f>
        <v>13</v>
      </c>
      <c r="F9" s="170"/>
      <c r="G9" s="162">
        <v>113</v>
      </c>
      <c r="H9" s="162">
        <v>10</v>
      </c>
      <c r="I9" s="162">
        <v>0</v>
      </c>
      <c r="J9" s="139">
        <f t="shared" si="0"/>
        <v>123</v>
      </c>
      <c r="K9" s="170"/>
      <c r="L9" s="162">
        <v>0</v>
      </c>
      <c r="M9" s="162">
        <v>0</v>
      </c>
      <c r="N9" s="162">
        <v>0</v>
      </c>
      <c r="O9" s="139">
        <f t="shared" si="1"/>
        <v>0</v>
      </c>
      <c r="P9" s="170"/>
      <c r="Q9" s="162">
        <v>0</v>
      </c>
      <c r="R9" s="162">
        <v>0</v>
      </c>
      <c r="S9" s="162">
        <v>0</v>
      </c>
      <c r="T9" s="139">
        <f t="shared" si="2"/>
        <v>0</v>
      </c>
      <c r="U9" s="170"/>
      <c r="V9" s="162">
        <v>0</v>
      </c>
      <c r="W9" s="162">
        <v>0</v>
      </c>
      <c r="X9" s="162">
        <v>0</v>
      </c>
      <c r="Y9" s="139">
        <f t="shared" si="3"/>
        <v>0</v>
      </c>
      <c r="Z9" s="318"/>
      <c r="AA9" s="162">
        <f t="shared" si="6"/>
        <v>126</v>
      </c>
      <c r="AB9" s="162">
        <f t="shared" si="6"/>
        <v>10</v>
      </c>
      <c r="AC9" s="162">
        <f t="shared" si="6"/>
        <v>0</v>
      </c>
      <c r="AD9" s="139">
        <f t="shared" si="5"/>
        <v>136</v>
      </c>
    </row>
    <row r="10" spans="1:31" ht="23.25" customHeight="1" x14ac:dyDescent="0.25">
      <c r="A10" s="160" t="s">
        <v>53</v>
      </c>
      <c r="B10" s="162">
        <v>13</v>
      </c>
      <c r="C10" s="162">
        <v>1</v>
      </c>
      <c r="D10" s="162">
        <v>0</v>
      </c>
      <c r="E10" s="139">
        <f t="shared" si="7"/>
        <v>14</v>
      </c>
      <c r="F10" s="170"/>
      <c r="G10" s="162">
        <v>138</v>
      </c>
      <c r="H10" s="162">
        <v>54</v>
      </c>
      <c r="I10" s="162">
        <v>69</v>
      </c>
      <c r="J10" s="139">
        <f t="shared" si="0"/>
        <v>261</v>
      </c>
      <c r="K10" s="170"/>
      <c r="L10" s="162">
        <v>0</v>
      </c>
      <c r="M10" s="162">
        <v>0</v>
      </c>
      <c r="N10" s="162">
        <v>0</v>
      </c>
      <c r="O10" s="139">
        <f t="shared" si="1"/>
        <v>0</v>
      </c>
      <c r="P10" s="170"/>
      <c r="Q10" s="162">
        <v>0</v>
      </c>
      <c r="R10" s="162">
        <v>0</v>
      </c>
      <c r="S10" s="162">
        <v>0</v>
      </c>
      <c r="T10" s="139">
        <f t="shared" si="2"/>
        <v>0</v>
      </c>
      <c r="U10" s="170"/>
      <c r="V10" s="162">
        <v>0</v>
      </c>
      <c r="W10" s="162">
        <v>0</v>
      </c>
      <c r="X10" s="162">
        <v>0</v>
      </c>
      <c r="Y10" s="139">
        <f t="shared" si="3"/>
        <v>0</v>
      </c>
      <c r="Z10" s="318"/>
      <c r="AA10" s="162">
        <f t="shared" ref="AA10:AC10" si="8">B10+G10</f>
        <v>151</v>
      </c>
      <c r="AB10" s="162">
        <f t="shared" si="8"/>
        <v>55</v>
      </c>
      <c r="AC10" s="162">
        <f t="shared" si="8"/>
        <v>69</v>
      </c>
      <c r="AD10" s="139">
        <f t="shared" si="5"/>
        <v>275</v>
      </c>
    </row>
    <row r="11" spans="1:31" ht="23.25" customHeight="1" x14ac:dyDescent="0.25">
      <c r="A11" s="160" t="s">
        <v>55</v>
      </c>
      <c r="B11" s="162">
        <v>15</v>
      </c>
      <c r="C11" s="162">
        <v>0</v>
      </c>
      <c r="D11" s="162">
        <v>2</v>
      </c>
      <c r="E11" s="139">
        <f t="shared" si="7"/>
        <v>17</v>
      </c>
      <c r="F11" s="170"/>
      <c r="G11" s="162">
        <v>141</v>
      </c>
      <c r="H11" s="162">
        <v>119</v>
      </c>
      <c r="I11" s="162">
        <v>45</v>
      </c>
      <c r="J11" s="139">
        <f t="shared" si="0"/>
        <v>305</v>
      </c>
      <c r="K11" s="170"/>
      <c r="L11" s="162">
        <v>0</v>
      </c>
      <c r="M11" s="162">
        <v>0</v>
      </c>
      <c r="N11" s="162">
        <v>0</v>
      </c>
      <c r="O11" s="139">
        <f t="shared" si="1"/>
        <v>0</v>
      </c>
      <c r="P11" s="170"/>
      <c r="Q11" s="162">
        <v>1</v>
      </c>
      <c r="R11" s="162">
        <v>0</v>
      </c>
      <c r="S11" s="162">
        <v>0</v>
      </c>
      <c r="T11" s="139">
        <f t="shared" si="2"/>
        <v>1</v>
      </c>
      <c r="U11" s="170"/>
      <c r="V11" s="162">
        <v>0</v>
      </c>
      <c r="W11" s="162">
        <v>0</v>
      </c>
      <c r="X11" s="162">
        <v>0</v>
      </c>
      <c r="Y11" s="139">
        <f t="shared" si="3"/>
        <v>0</v>
      </c>
      <c r="Z11" s="318"/>
      <c r="AA11" s="162">
        <f>B11+G11+Q11</f>
        <v>157</v>
      </c>
      <c r="AB11" s="162">
        <f>C11+H11+M11+R11+W11</f>
        <v>119</v>
      </c>
      <c r="AC11" s="162">
        <f>D11+I11+N11+S11+X11</f>
        <v>47</v>
      </c>
      <c r="AD11" s="139">
        <f t="shared" si="5"/>
        <v>323</v>
      </c>
    </row>
    <row r="12" spans="1:31" ht="23.25" customHeight="1" x14ac:dyDescent="0.25">
      <c r="A12" s="160" t="s">
        <v>47</v>
      </c>
      <c r="B12" s="162">
        <v>7</v>
      </c>
      <c r="C12" s="162">
        <v>0</v>
      </c>
      <c r="D12" s="162">
        <v>0</v>
      </c>
      <c r="E12" s="139">
        <f t="shared" si="7"/>
        <v>7</v>
      </c>
      <c r="F12" s="170"/>
      <c r="G12" s="162">
        <v>111</v>
      </c>
      <c r="H12" s="162">
        <v>0</v>
      </c>
      <c r="I12" s="162">
        <v>0</v>
      </c>
      <c r="J12" s="139">
        <f t="shared" ref="J12:J20" si="9">SUM(G12:I12)</f>
        <v>111</v>
      </c>
      <c r="K12" s="170"/>
      <c r="L12" s="162">
        <v>1</v>
      </c>
      <c r="M12" s="162">
        <v>3</v>
      </c>
      <c r="N12" s="162">
        <v>0</v>
      </c>
      <c r="O12" s="139">
        <f t="shared" si="1"/>
        <v>4</v>
      </c>
      <c r="P12" s="170"/>
      <c r="Q12" s="162">
        <v>0</v>
      </c>
      <c r="R12" s="162">
        <v>0</v>
      </c>
      <c r="S12" s="162">
        <v>0</v>
      </c>
      <c r="T12" s="139">
        <f t="shared" si="2"/>
        <v>0</v>
      </c>
      <c r="U12" s="170"/>
      <c r="V12" s="162">
        <v>0</v>
      </c>
      <c r="W12" s="162">
        <v>0</v>
      </c>
      <c r="X12" s="162">
        <v>12</v>
      </c>
      <c r="Y12" s="139">
        <f t="shared" si="3"/>
        <v>12</v>
      </c>
      <c r="Z12" s="318"/>
      <c r="AA12" s="162">
        <f t="shared" ref="AA12:AC13" si="10">B12+G12+L12+Q12+V12</f>
        <v>119</v>
      </c>
      <c r="AB12" s="162">
        <f t="shared" si="10"/>
        <v>3</v>
      </c>
      <c r="AC12" s="162">
        <f t="shared" si="10"/>
        <v>12</v>
      </c>
      <c r="AD12" s="139">
        <f t="shared" si="5"/>
        <v>134</v>
      </c>
    </row>
    <row r="13" spans="1:31" ht="23.25" customHeight="1" x14ac:dyDescent="0.25">
      <c r="A13" s="160" t="s">
        <v>54</v>
      </c>
      <c r="B13" s="162">
        <v>17</v>
      </c>
      <c r="C13" s="162">
        <v>1</v>
      </c>
      <c r="D13" s="162">
        <v>2</v>
      </c>
      <c r="E13" s="139">
        <f t="shared" si="7"/>
        <v>20</v>
      </c>
      <c r="F13" s="170"/>
      <c r="G13" s="162">
        <v>161</v>
      </c>
      <c r="H13" s="162">
        <v>92</v>
      </c>
      <c r="I13" s="162">
        <v>50</v>
      </c>
      <c r="J13" s="139">
        <f t="shared" si="9"/>
        <v>303</v>
      </c>
      <c r="K13" s="170"/>
      <c r="L13" s="162">
        <v>15</v>
      </c>
      <c r="M13" s="162">
        <v>0</v>
      </c>
      <c r="N13" s="162">
        <v>0</v>
      </c>
      <c r="O13" s="139">
        <f t="shared" si="1"/>
        <v>15</v>
      </c>
      <c r="P13" s="170"/>
      <c r="Q13" s="162">
        <v>0</v>
      </c>
      <c r="R13" s="162">
        <v>0</v>
      </c>
      <c r="S13" s="162">
        <v>0</v>
      </c>
      <c r="T13" s="139">
        <f t="shared" si="2"/>
        <v>0</v>
      </c>
      <c r="U13" s="170"/>
      <c r="V13" s="162">
        <v>0</v>
      </c>
      <c r="W13" s="162">
        <v>0</v>
      </c>
      <c r="X13" s="162">
        <v>0</v>
      </c>
      <c r="Y13" s="139">
        <f t="shared" si="3"/>
        <v>0</v>
      </c>
      <c r="Z13" s="318"/>
      <c r="AA13" s="162">
        <f t="shared" si="10"/>
        <v>193</v>
      </c>
      <c r="AB13" s="162">
        <f t="shared" si="10"/>
        <v>93</v>
      </c>
      <c r="AC13" s="162">
        <f t="shared" si="10"/>
        <v>52</v>
      </c>
      <c r="AD13" s="139">
        <f t="shared" si="5"/>
        <v>338</v>
      </c>
    </row>
    <row r="14" spans="1:31" ht="23.25" customHeight="1" x14ac:dyDescent="0.25">
      <c r="A14" s="160" t="s">
        <v>52</v>
      </c>
      <c r="B14" s="162">
        <v>18</v>
      </c>
      <c r="C14" s="162">
        <v>2</v>
      </c>
      <c r="D14" s="162">
        <v>1</v>
      </c>
      <c r="E14" s="139">
        <f t="shared" si="7"/>
        <v>21</v>
      </c>
      <c r="F14" s="170"/>
      <c r="G14" s="162">
        <v>251</v>
      </c>
      <c r="H14" s="162">
        <v>0</v>
      </c>
      <c r="I14" s="162">
        <v>31</v>
      </c>
      <c r="J14" s="139">
        <f t="shared" si="9"/>
        <v>282</v>
      </c>
      <c r="K14" s="170"/>
      <c r="L14" s="162">
        <v>0</v>
      </c>
      <c r="M14" s="162">
        <v>3</v>
      </c>
      <c r="N14" s="162">
        <v>6</v>
      </c>
      <c r="O14" s="139">
        <f t="shared" si="1"/>
        <v>9</v>
      </c>
      <c r="P14" s="170"/>
      <c r="Q14" s="162">
        <v>0</v>
      </c>
      <c r="R14" s="162">
        <v>0</v>
      </c>
      <c r="S14" s="162">
        <v>0</v>
      </c>
      <c r="T14" s="139">
        <f t="shared" si="2"/>
        <v>0</v>
      </c>
      <c r="U14" s="170"/>
      <c r="V14" s="162">
        <v>0</v>
      </c>
      <c r="W14" s="162">
        <v>0</v>
      </c>
      <c r="X14" s="162">
        <v>0</v>
      </c>
      <c r="Y14" s="139">
        <f t="shared" si="3"/>
        <v>0</v>
      </c>
      <c r="Z14" s="318"/>
      <c r="AA14" s="162">
        <f t="shared" ref="AA14:AC16" si="11">B14+G14+L14+Q14+V14</f>
        <v>269</v>
      </c>
      <c r="AB14" s="162">
        <f t="shared" si="11"/>
        <v>5</v>
      </c>
      <c r="AC14" s="162">
        <f t="shared" si="11"/>
        <v>38</v>
      </c>
      <c r="AD14" s="139">
        <f t="shared" si="5"/>
        <v>312</v>
      </c>
      <c r="AE14" s="139"/>
    </row>
    <row r="15" spans="1:31" ht="23.25" customHeight="1" x14ac:dyDescent="0.25">
      <c r="A15" s="160" t="s">
        <v>56</v>
      </c>
      <c r="B15" s="162">
        <v>11</v>
      </c>
      <c r="C15" s="162">
        <v>0</v>
      </c>
      <c r="D15" s="162">
        <v>0</v>
      </c>
      <c r="E15" s="139">
        <f t="shared" si="7"/>
        <v>11</v>
      </c>
      <c r="F15" s="170"/>
      <c r="G15" s="162">
        <v>111</v>
      </c>
      <c r="H15" s="162">
        <v>0</v>
      </c>
      <c r="I15" s="162">
        <v>14</v>
      </c>
      <c r="J15" s="139">
        <f t="shared" si="9"/>
        <v>125</v>
      </c>
      <c r="K15" s="170"/>
      <c r="L15" s="162">
        <v>8</v>
      </c>
      <c r="M15" s="162">
        <v>0</v>
      </c>
      <c r="N15" s="162">
        <v>1</v>
      </c>
      <c r="O15" s="139">
        <f t="shared" si="1"/>
        <v>9</v>
      </c>
      <c r="P15" s="170"/>
      <c r="Q15" s="162">
        <v>0</v>
      </c>
      <c r="R15" s="162">
        <v>0</v>
      </c>
      <c r="S15" s="162">
        <v>0</v>
      </c>
      <c r="T15" s="139">
        <f t="shared" si="2"/>
        <v>0</v>
      </c>
      <c r="U15" s="170"/>
      <c r="V15" s="162">
        <v>0</v>
      </c>
      <c r="W15" s="162">
        <v>0</v>
      </c>
      <c r="X15" s="162">
        <v>0</v>
      </c>
      <c r="Y15" s="139">
        <f t="shared" si="3"/>
        <v>0</v>
      </c>
      <c r="Z15" s="318"/>
      <c r="AA15" s="162">
        <f t="shared" si="11"/>
        <v>130</v>
      </c>
      <c r="AB15" s="162">
        <f t="shared" si="11"/>
        <v>0</v>
      </c>
      <c r="AC15" s="162">
        <f t="shared" si="11"/>
        <v>15</v>
      </c>
      <c r="AD15" s="139">
        <f t="shared" si="5"/>
        <v>145</v>
      </c>
    </row>
    <row r="16" spans="1:31" ht="23.25" customHeight="1" x14ac:dyDescent="0.25">
      <c r="A16" s="160" t="s">
        <v>57</v>
      </c>
      <c r="B16" s="162">
        <v>13</v>
      </c>
      <c r="C16" s="162">
        <v>1</v>
      </c>
      <c r="D16" s="162">
        <v>3</v>
      </c>
      <c r="E16" s="139">
        <f>SUM(B16:D16)</f>
        <v>17</v>
      </c>
      <c r="F16" s="170"/>
      <c r="G16" s="162">
        <v>235</v>
      </c>
      <c r="H16" s="162">
        <v>30</v>
      </c>
      <c r="I16" s="162">
        <v>53</v>
      </c>
      <c r="J16" s="139">
        <f t="shared" si="9"/>
        <v>318</v>
      </c>
      <c r="K16" s="170"/>
      <c r="L16" s="162">
        <v>0</v>
      </c>
      <c r="M16" s="162">
        <v>3</v>
      </c>
      <c r="N16" s="162">
        <v>22</v>
      </c>
      <c r="O16" s="139">
        <f t="shared" si="1"/>
        <v>25</v>
      </c>
      <c r="P16" s="170"/>
      <c r="Q16" s="162">
        <v>0</v>
      </c>
      <c r="R16" s="162">
        <v>0</v>
      </c>
      <c r="S16" s="162">
        <v>20</v>
      </c>
      <c r="T16" s="139">
        <f t="shared" si="2"/>
        <v>20</v>
      </c>
      <c r="U16" s="170"/>
      <c r="V16" s="162">
        <v>0</v>
      </c>
      <c r="W16" s="162">
        <v>10</v>
      </c>
      <c r="X16" s="162">
        <v>47</v>
      </c>
      <c r="Y16" s="139">
        <f t="shared" si="3"/>
        <v>57</v>
      </c>
      <c r="Z16" s="318"/>
      <c r="AA16" s="162">
        <f t="shared" si="11"/>
        <v>248</v>
      </c>
      <c r="AB16" s="162">
        <f t="shared" si="11"/>
        <v>44</v>
      </c>
      <c r="AC16" s="162">
        <f t="shared" si="11"/>
        <v>145</v>
      </c>
      <c r="AD16" s="139">
        <f t="shared" si="5"/>
        <v>437</v>
      </c>
    </row>
    <row r="17" spans="1:31" ht="23.25" customHeight="1" x14ac:dyDescent="0.25">
      <c r="A17" s="160" t="s">
        <v>58</v>
      </c>
      <c r="B17" s="162">
        <v>5</v>
      </c>
      <c r="C17" s="162">
        <v>0</v>
      </c>
      <c r="D17" s="162">
        <v>0</v>
      </c>
      <c r="E17" s="139">
        <f>SUM(B17:D17)</f>
        <v>5</v>
      </c>
      <c r="F17" s="170"/>
      <c r="G17" s="162">
        <v>134</v>
      </c>
      <c r="H17" s="162">
        <v>0</v>
      </c>
      <c r="I17" s="162">
        <v>1</v>
      </c>
      <c r="J17" s="139">
        <f t="shared" si="9"/>
        <v>135</v>
      </c>
      <c r="K17" s="170"/>
      <c r="L17" s="162">
        <v>5</v>
      </c>
      <c r="M17" s="162">
        <v>0</v>
      </c>
      <c r="N17" s="162">
        <v>40</v>
      </c>
      <c r="O17" s="139">
        <f t="shared" si="1"/>
        <v>45</v>
      </c>
      <c r="P17" s="170"/>
      <c r="Q17" s="162">
        <v>3</v>
      </c>
      <c r="R17" s="162">
        <v>0</v>
      </c>
      <c r="S17" s="162">
        <v>1</v>
      </c>
      <c r="T17" s="139">
        <f t="shared" si="2"/>
        <v>4</v>
      </c>
      <c r="U17" s="170"/>
      <c r="V17" s="162">
        <v>0</v>
      </c>
      <c r="W17" s="162">
        <v>0</v>
      </c>
      <c r="X17" s="162">
        <v>28</v>
      </c>
      <c r="Y17" s="139">
        <f t="shared" si="3"/>
        <v>28</v>
      </c>
      <c r="Z17" s="318"/>
      <c r="AA17" s="162">
        <f t="shared" ref="AA17:AC19" si="12">B17+G17+L17+Q17+V17</f>
        <v>147</v>
      </c>
      <c r="AB17" s="162">
        <f t="shared" si="12"/>
        <v>0</v>
      </c>
      <c r="AC17" s="162">
        <f t="shared" si="12"/>
        <v>70</v>
      </c>
      <c r="AD17" s="139">
        <f t="shared" si="5"/>
        <v>217</v>
      </c>
    </row>
    <row r="18" spans="1:31" ht="23.25" customHeight="1" x14ac:dyDescent="0.25">
      <c r="A18" s="160" t="s">
        <v>59</v>
      </c>
      <c r="B18" s="162">
        <v>6</v>
      </c>
      <c r="C18" s="162">
        <v>2</v>
      </c>
      <c r="D18" s="162">
        <v>0</v>
      </c>
      <c r="E18" s="139">
        <f>SUM(B18:D18)</f>
        <v>8</v>
      </c>
      <c r="F18" s="170"/>
      <c r="G18" s="162">
        <v>183</v>
      </c>
      <c r="H18" s="162">
        <v>7</v>
      </c>
      <c r="I18" s="162">
        <v>62</v>
      </c>
      <c r="J18" s="139">
        <f t="shared" si="9"/>
        <v>252</v>
      </c>
      <c r="K18" s="170"/>
      <c r="L18" s="162">
        <v>16</v>
      </c>
      <c r="M18" s="162">
        <v>0</v>
      </c>
      <c r="N18" s="162">
        <v>75</v>
      </c>
      <c r="O18" s="139">
        <f t="shared" si="1"/>
        <v>91</v>
      </c>
      <c r="P18" s="170"/>
      <c r="Q18" s="162">
        <v>0</v>
      </c>
      <c r="R18" s="162">
        <v>0</v>
      </c>
      <c r="S18" s="162">
        <v>0</v>
      </c>
      <c r="T18" s="139">
        <f t="shared" si="2"/>
        <v>0</v>
      </c>
      <c r="U18" s="170"/>
      <c r="V18" s="162">
        <v>0</v>
      </c>
      <c r="W18" s="162">
        <v>0</v>
      </c>
      <c r="X18" s="162">
        <v>66</v>
      </c>
      <c r="Y18" s="139">
        <f t="shared" si="3"/>
        <v>66</v>
      </c>
      <c r="Z18" s="318"/>
      <c r="AA18" s="162">
        <f t="shared" si="12"/>
        <v>205</v>
      </c>
      <c r="AB18" s="162">
        <f t="shared" si="12"/>
        <v>9</v>
      </c>
      <c r="AC18" s="162">
        <f t="shared" si="12"/>
        <v>203</v>
      </c>
      <c r="AD18" s="139">
        <f t="shared" si="5"/>
        <v>417</v>
      </c>
    </row>
    <row r="19" spans="1:31" ht="23.25" customHeight="1" x14ac:dyDescent="0.25">
      <c r="A19" s="160" t="s">
        <v>60</v>
      </c>
      <c r="B19" s="162">
        <v>5</v>
      </c>
      <c r="C19" s="162">
        <v>0</v>
      </c>
      <c r="D19" s="162">
        <v>10</v>
      </c>
      <c r="E19" s="139">
        <f>SUM(B19:D19)</f>
        <v>15</v>
      </c>
      <c r="F19" s="170"/>
      <c r="G19" s="162">
        <v>310</v>
      </c>
      <c r="H19" s="162">
        <v>0</v>
      </c>
      <c r="I19" s="162">
        <v>18</v>
      </c>
      <c r="J19" s="139">
        <f t="shared" si="9"/>
        <v>328</v>
      </c>
      <c r="K19" s="170"/>
      <c r="L19" s="162">
        <v>8</v>
      </c>
      <c r="M19" s="162">
        <v>0</v>
      </c>
      <c r="N19" s="162">
        <v>4</v>
      </c>
      <c r="O19" s="139">
        <f t="shared" si="1"/>
        <v>12</v>
      </c>
      <c r="P19" s="170"/>
      <c r="Q19" s="162">
        <v>0</v>
      </c>
      <c r="R19" s="162">
        <v>0</v>
      </c>
      <c r="S19" s="162">
        <v>0</v>
      </c>
      <c r="T19" s="139">
        <f t="shared" si="2"/>
        <v>0</v>
      </c>
      <c r="U19" s="170"/>
      <c r="V19" s="162">
        <v>0</v>
      </c>
      <c r="W19" s="162">
        <v>0</v>
      </c>
      <c r="X19" s="162">
        <v>22</v>
      </c>
      <c r="Y19" s="139">
        <f t="shared" si="3"/>
        <v>22</v>
      </c>
      <c r="Z19" s="318"/>
      <c r="AA19" s="162">
        <f t="shared" si="12"/>
        <v>323</v>
      </c>
      <c r="AB19" s="162">
        <f t="shared" si="12"/>
        <v>0</v>
      </c>
      <c r="AC19" s="162">
        <f t="shared" si="12"/>
        <v>54</v>
      </c>
      <c r="AD19" s="139">
        <f t="shared" si="5"/>
        <v>377</v>
      </c>
      <c r="AE19" s="139"/>
    </row>
    <row r="20" spans="1:31" ht="23.25" customHeight="1" thickBot="1" x14ac:dyDescent="0.3">
      <c r="A20" s="160" t="s">
        <v>61</v>
      </c>
      <c r="B20" s="277">
        <v>8</v>
      </c>
      <c r="C20" s="277">
        <v>0</v>
      </c>
      <c r="D20" s="277">
        <v>3</v>
      </c>
      <c r="E20" s="139">
        <f>SUM(B20:D20)</f>
        <v>11</v>
      </c>
      <c r="F20" s="170"/>
      <c r="G20" s="277">
        <v>274</v>
      </c>
      <c r="H20" s="277">
        <v>0</v>
      </c>
      <c r="I20" s="277">
        <v>63</v>
      </c>
      <c r="J20" s="139">
        <f t="shared" si="9"/>
        <v>337</v>
      </c>
      <c r="K20" s="170"/>
      <c r="L20" s="277">
        <v>14</v>
      </c>
      <c r="M20" s="277">
        <v>0</v>
      </c>
      <c r="N20" s="277">
        <v>31</v>
      </c>
      <c r="O20" s="139">
        <f t="shared" si="1"/>
        <v>45</v>
      </c>
      <c r="P20" s="170"/>
      <c r="Q20" s="162">
        <v>0</v>
      </c>
      <c r="R20" s="162">
        <v>0</v>
      </c>
      <c r="S20" s="162">
        <v>0</v>
      </c>
      <c r="T20" s="139">
        <f t="shared" si="2"/>
        <v>0</v>
      </c>
      <c r="U20" s="170"/>
      <c r="V20" s="277">
        <v>0</v>
      </c>
      <c r="W20" s="277">
        <v>0</v>
      </c>
      <c r="X20" s="277">
        <v>25</v>
      </c>
      <c r="Y20" s="278">
        <f t="shared" si="3"/>
        <v>25</v>
      </c>
      <c r="Z20" s="279"/>
      <c r="AA20" s="277">
        <f>B20+G20+L20+Q20+V20</f>
        <v>296</v>
      </c>
      <c r="AB20" s="277">
        <f>C20+H20+M20+R20+W20</f>
        <v>0</v>
      </c>
      <c r="AC20" s="277">
        <f>D20+I20+N20+S20+X20</f>
        <v>122</v>
      </c>
      <c r="AD20" s="139">
        <f t="shared" si="5"/>
        <v>418</v>
      </c>
    </row>
    <row r="21" spans="1:31" ht="23.25" customHeight="1" thickTop="1" thickBot="1" x14ac:dyDescent="0.3">
      <c r="A21" s="146" t="s">
        <v>251</v>
      </c>
      <c r="B21" s="147">
        <f>SUM(B5:B20)</f>
        <v>223</v>
      </c>
      <c r="C21" s="147">
        <f>SUM(C5:C20)</f>
        <v>9</v>
      </c>
      <c r="D21" s="147">
        <f>SUM(D5:D20)</f>
        <v>22</v>
      </c>
      <c r="E21" s="149">
        <f>SUM(E5:E20)</f>
        <v>254</v>
      </c>
      <c r="F21" s="171"/>
      <c r="G21" s="149">
        <f>SUM(G5:G20)</f>
        <v>3027</v>
      </c>
      <c r="H21" s="147">
        <f>SUM(H5:H20)</f>
        <v>383</v>
      </c>
      <c r="I21" s="147">
        <f>SUM(I5:I20)</f>
        <v>450</v>
      </c>
      <c r="J21" s="149">
        <f>SUM(G21:I21)</f>
        <v>3860</v>
      </c>
      <c r="K21" s="171"/>
      <c r="L21" s="147">
        <f>SUM(L5:L20)</f>
        <v>117</v>
      </c>
      <c r="M21" s="147">
        <f>SUM(M5:M20)</f>
        <v>9</v>
      </c>
      <c r="N21" s="147">
        <f>SUM(N5:N20)</f>
        <v>243</v>
      </c>
      <c r="O21" s="149">
        <f>SUM(L21:N21)</f>
        <v>369</v>
      </c>
      <c r="P21" s="171"/>
      <c r="Q21" s="147">
        <f>SUM(Q5:Q20)</f>
        <v>760</v>
      </c>
      <c r="R21" s="147">
        <f>SUM(R5:R20)</f>
        <v>0</v>
      </c>
      <c r="S21" s="147">
        <f>SUM(S5:S20)</f>
        <v>251</v>
      </c>
      <c r="T21" s="149">
        <f>SUM(Q21:S21)</f>
        <v>1011</v>
      </c>
      <c r="U21" s="171"/>
      <c r="V21" s="147">
        <f>SUM(V5:V20)</f>
        <v>32</v>
      </c>
      <c r="W21" s="147">
        <f>SUM(W5:W20)</f>
        <v>10</v>
      </c>
      <c r="X21" s="147">
        <f>SUM(X5:X20)</f>
        <v>282</v>
      </c>
      <c r="Y21" s="149">
        <f>SUM(V21:X21)</f>
        <v>324</v>
      </c>
      <c r="Z21" s="149">
        <f t="shared" ref="Z21" si="13">SUM(Z5:Z20)</f>
        <v>48</v>
      </c>
      <c r="AA21" s="149">
        <f>SUM(AA5:AA20)</f>
        <v>4159</v>
      </c>
      <c r="AB21" s="147">
        <f>SUM(AB5:AB20)</f>
        <v>411</v>
      </c>
      <c r="AC21" s="149">
        <f>SUM(AC5:AC20)</f>
        <v>1248</v>
      </c>
      <c r="AD21" s="149">
        <f>SUM(AA21:AC21)</f>
        <v>5818</v>
      </c>
    </row>
    <row r="22" spans="1:31" s="132" customFormat="1" ht="6" customHeight="1" thickTop="1" x14ac:dyDescent="0.2">
      <c r="A22" s="947"/>
      <c r="B22" s="947"/>
      <c r="C22" s="947"/>
      <c r="D22" s="947"/>
      <c r="E22" s="947"/>
      <c r="F22" s="947"/>
      <c r="G22" s="241"/>
      <c r="H22" s="241"/>
      <c r="I22" s="241"/>
      <c r="J22" s="241"/>
      <c r="K22" s="241"/>
      <c r="L22" s="241"/>
      <c r="M22" s="241"/>
      <c r="N22" s="241"/>
      <c r="S22" s="192"/>
      <c r="T22" s="192"/>
      <c r="V22" s="192"/>
      <c r="AA22" s="192"/>
      <c r="AB22" s="192"/>
      <c r="AC22" s="192"/>
      <c r="AD22" s="192"/>
    </row>
    <row r="23" spans="1:31" s="132" customFormat="1" ht="16.5" customHeight="1" x14ac:dyDescent="0.2">
      <c r="A23" s="910" t="s">
        <v>672</v>
      </c>
      <c r="B23" s="910"/>
      <c r="C23" s="910"/>
      <c r="D23" s="910"/>
      <c r="E23" s="910"/>
      <c r="F23" s="910"/>
      <c r="G23" s="910"/>
      <c r="H23" s="910"/>
      <c r="I23" s="910"/>
      <c r="J23" s="673"/>
      <c r="K23" s="673"/>
      <c r="L23" s="673"/>
      <c r="M23" s="673"/>
      <c r="N23" s="673"/>
      <c r="O23" s="673"/>
      <c r="Q23" s="134"/>
    </row>
    <row r="24" spans="1:31" s="132" customFormat="1" ht="16.5" customHeight="1" x14ac:dyDescent="0.2">
      <c r="A24" s="947" t="s">
        <v>673</v>
      </c>
      <c r="B24" s="947"/>
      <c r="C24" s="947"/>
      <c r="D24" s="947"/>
      <c r="E24" s="947"/>
      <c r="F24" s="947"/>
      <c r="G24" s="216"/>
      <c r="H24" s="216"/>
      <c r="I24" s="216"/>
      <c r="J24" s="505"/>
      <c r="K24" s="505"/>
      <c r="L24" s="505"/>
      <c r="M24" s="505"/>
      <c r="N24" s="505"/>
      <c r="AA24" s="192"/>
      <c r="AB24" s="192"/>
      <c r="AC24" s="192"/>
      <c r="AD24" s="192"/>
    </row>
    <row r="25" spans="1:31" s="132" customFormat="1" ht="10.5" customHeight="1" x14ac:dyDescent="0.2">
      <c r="A25" s="947"/>
      <c r="B25" s="947"/>
      <c r="C25" s="947"/>
      <c r="D25" s="947"/>
      <c r="E25" s="947"/>
      <c r="F25" s="947"/>
      <c r="G25" s="241"/>
      <c r="H25" s="241"/>
      <c r="I25" s="241"/>
      <c r="J25" s="241"/>
      <c r="K25" s="241"/>
      <c r="L25" s="241"/>
      <c r="M25" s="241"/>
      <c r="N25" s="241"/>
      <c r="S25" s="192"/>
      <c r="T25" s="192"/>
      <c r="V25" s="192"/>
      <c r="AA25" s="192"/>
      <c r="AB25" s="192"/>
      <c r="AC25" s="192"/>
      <c r="AD25" s="192"/>
    </row>
    <row r="26" spans="1:31" s="132" customFormat="1" ht="5.25" customHeight="1" x14ac:dyDescent="0.2">
      <c r="A26" s="947"/>
      <c r="B26" s="947"/>
      <c r="C26" s="947"/>
      <c r="D26" s="947"/>
      <c r="E26" s="947"/>
      <c r="F26" s="947"/>
      <c r="G26" s="947"/>
      <c r="H26" s="947"/>
      <c r="I26" s="947"/>
      <c r="J26" s="947"/>
      <c r="K26" s="947"/>
      <c r="L26" s="947"/>
      <c r="M26" s="947"/>
      <c r="N26" s="947"/>
      <c r="S26" s="192"/>
    </row>
    <row r="27" spans="1:31" ht="17.25" customHeight="1" x14ac:dyDescent="0.25">
      <c r="A27" s="905" t="s">
        <v>462</v>
      </c>
      <c r="B27" s="905"/>
      <c r="C27" s="905"/>
      <c r="D27" s="905"/>
      <c r="E27" s="905"/>
      <c r="F27" s="905"/>
      <c r="G27" s="905"/>
      <c r="H27" s="905"/>
      <c r="I27" s="905"/>
      <c r="J27" s="459"/>
      <c r="K27" s="459"/>
      <c r="L27" s="459"/>
      <c r="M27" s="459"/>
      <c r="N27" s="459"/>
      <c r="O27" s="459"/>
      <c r="P27" s="459"/>
      <c r="Q27" s="459"/>
      <c r="R27" s="459"/>
      <c r="S27" s="834"/>
      <c r="T27" s="834"/>
      <c r="U27" s="459"/>
      <c r="V27" s="459"/>
      <c r="W27" s="459"/>
      <c r="X27" s="459"/>
      <c r="Y27" s="460"/>
      <c r="Z27" s="460"/>
      <c r="AA27" s="460"/>
      <c r="AB27" s="460"/>
      <c r="AC27" s="460"/>
      <c r="AD27" s="843">
        <v>28</v>
      </c>
    </row>
    <row r="30" spans="1:31" x14ac:dyDescent="0.25">
      <c r="Z30">
        <v>5327</v>
      </c>
    </row>
    <row r="32" spans="1:31" x14ac:dyDescent="0.25">
      <c r="H32" s="223"/>
    </row>
  </sheetData>
  <mergeCells count="14">
    <mergeCell ref="A26:N26"/>
    <mergeCell ref="Q3:T3"/>
    <mergeCell ref="A27:I27"/>
    <mergeCell ref="A3:A4"/>
    <mergeCell ref="B3:E3"/>
    <mergeCell ref="A23:I23"/>
    <mergeCell ref="A24:F24"/>
    <mergeCell ref="A25:F25"/>
    <mergeCell ref="A22:F22"/>
    <mergeCell ref="AA3:AD3"/>
    <mergeCell ref="A1:AD1"/>
    <mergeCell ref="G3:J3"/>
    <mergeCell ref="L3:O3"/>
    <mergeCell ref="V3:Y3"/>
  </mergeCells>
  <printOptions horizontalCentered="1"/>
  <pageMargins left="0.31496062992126" right="0.31496062992126" top="0.55118110236220497" bottom="0.55118110236220497" header="0.31496062992126" footer="0.31496062992126"/>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A3ED3-233E-468F-8453-EFB4F66E6067}">
  <sheetPr>
    <tabColor rgb="FFFFFF00"/>
  </sheetPr>
  <dimension ref="A1:AY28"/>
  <sheetViews>
    <sheetView rightToLeft="1" view="pageBreakPreview" zoomScale="130" zoomScaleNormal="100" zoomScaleSheetLayoutView="130" workbookViewId="0">
      <selection activeCell="A9" sqref="A9:XFD9"/>
    </sheetView>
  </sheetViews>
  <sheetFormatPr defaultRowHeight="15" x14ac:dyDescent="0.25"/>
  <cols>
    <col min="1" max="1" width="13.42578125" customWidth="1"/>
    <col min="2" max="4" width="7.28515625" customWidth="1"/>
    <col min="5" max="5" width="0.42578125" customWidth="1"/>
    <col min="6" max="8" width="7" customWidth="1"/>
    <col min="9" max="9" width="0.42578125" customWidth="1"/>
    <col min="10" max="12" width="6.7109375" customWidth="1"/>
    <col min="13" max="13" width="0.5703125" customWidth="1"/>
    <col min="14" max="16" width="6.7109375" customWidth="1"/>
    <col min="17" max="17" width="0.7109375" customWidth="1"/>
    <col min="18" max="20" width="6.5703125" customWidth="1"/>
    <col min="21" max="21" width="0.42578125" customWidth="1"/>
    <col min="22" max="24" width="8.28515625" customWidth="1"/>
    <col min="25" max="25" width="58.42578125" customWidth="1"/>
    <col min="26" max="26" width="61" customWidth="1"/>
    <col min="27" max="27" width="11.5703125" customWidth="1"/>
    <col min="28" max="36" width="6.140625" customWidth="1"/>
    <col min="37" max="37" width="0.85546875" customWidth="1"/>
    <col min="38" max="46" width="6.28515625" customWidth="1"/>
  </cols>
  <sheetData>
    <row r="1" spans="1:51" ht="23.25" customHeight="1" x14ac:dyDescent="0.25">
      <c r="A1" s="978" t="s">
        <v>582</v>
      </c>
      <c r="B1" s="978"/>
      <c r="C1" s="978"/>
      <c r="D1" s="978"/>
      <c r="E1" s="978"/>
      <c r="F1" s="978"/>
      <c r="G1" s="978"/>
      <c r="H1" s="978"/>
      <c r="I1" s="978"/>
      <c r="J1" s="978"/>
      <c r="K1" s="978"/>
      <c r="L1" s="978"/>
      <c r="M1" s="978"/>
      <c r="N1" s="978"/>
      <c r="O1" s="978"/>
      <c r="P1" s="978"/>
      <c r="Q1" s="978"/>
      <c r="R1" s="978"/>
      <c r="S1" s="978"/>
      <c r="T1" s="978"/>
      <c r="U1" s="978"/>
      <c r="V1" s="978"/>
      <c r="W1" s="978"/>
      <c r="X1" s="978"/>
      <c r="Y1" s="783"/>
      <c r="AA1" s="978" t="s">
        <v>582</v>
      </c>
      <c r="AB1" s="978"/>
      <c r="AC1" s="978"/>
      <c r="AD1" s="978"/>
      <c r="AE1" s="978"/>
      <c r="AF1" s="978"/>
      <c r="AG1" s="978"/>
      <c r="AH1" s="978"/>
      <c r="AI1" s="978"/>
      <c r="AJ1" s="978"/>
      <c r="AK1" s="978"/>
      <c r="AL1" s="978"/>
      <c r="AM1" s="978"/>
      <c r="AN1" s="978"/>
      <c r="AO1" s="978"/>
      <c r="AP1" s="978"/>
      <c r="AQ1" s="978"/>
      <c r="AR1" s="978"/>
      <c r="AS1" s="978"/>
      <c r="AT1" s="978"/>
      <c r="AU1" s="786"/>
      <c r="AV1" s="786"/>
      <c r="AW1" s="786"/>
      <c r="AX1" s="786"/>
      <c r="AY1" s="786"/>
    </row>
    <row r="2" spans="1:51" ht="18" customHeight="1" thickBot="1" x14ac:dyDescent="0.3">
      <c r="A2" s="157" t="s">
        <v>326</v>
      </c>
      <c r="B2" s="783"/>
      <c r="C2" s="783"/>
      <c r="D2" s="783"/>
      <c r="E2" s="783"/>
      <c r="F2" s="783"/>
      <c r="G2" s="783"/>
      <c r="H2" s="783"/>
      <c r="I2" s="783"/>
      <c r="J2" s="783"/>
      <c r="K2" s="783"/>
      <c r="L2" s="783"/>
      <c r="M2" s="783"/>
      <c r="N2" s="783"/>
      <c r="O2" s="783"/>
      <c r="P2" s="783"/>
      <c r="Q2" s="783"/>
      <c r="R2" s="783"/>
      <c r="S2" s="783"/>
      <c r="T2" s="783"/>
      <c r="U2" s="783"/>
      <c r="V2" s="783"/>
      <c r="W2" s="783"/>
      <c r="X2" s="783"/>
      <c r="Y2" s="783"/>
      <c r="AA2" s="157" t="s">
        <v>326</v>
      </c>
      <c r="AB2" s="783"/>
      <c r="AC2" s="783"/>
      <c r="AD2" s="783"/>
      <c r="AE2" s="783"/>
      <c r="AF2" s="783"/>
      <c r="AG2" s="783"/>
      <c r="AH2" s="783"/>
      <c r="AI2" s="783"/>
      <c r="AJ2" s="783"/>
      <c r="AK2" s="783"/>
      <c r="AL2" s="783"/>
      <c r="AM2" s="786"/>
      <c r="AN2" s="786"/>
      <c r="AO2" s="786"/>
      <c r="AP2" s="786"/>
      <c r="AQ2" s="786"/>
      <c r="AR2" s="786"/>
      <c r="AS2" s="786"/>
      <c r="AT2" s="786"/>
      <c r="AU2" s="786"/>
      <c r="AV2" s="786"/>
      <c r="AW2" s="786"/>
      <c r="AX2" s="786"/>
      <c r="AY2" s="786"/>
    </row>
    <row r="3" spans="1:51" ht="16.5" customHeight="1" thickTop="1" x14ac:dyDescent="0.25">
      <c r="A3" s="979" t="s">
        <v>48</v>
      </c>
      <c r="B3" s="982" t="s">
        <v>209</v>
      </c>
      <c r="C3" s="982"/>
      <c r="D3" s="982"/>
      <c r="E3" s="985"/>
      <c r="F3" s="982" t="s">
        <v>204</v>
      </c>
      <c r="G3" s="982"/>
      <c r="H3" s="982"/>
      <c r="I3" s="985"/>
      <c r="J3" s="982" t="s">
        <v>206</v>
      </c>
      <c r="K3" s="982"/>
      <c r="L3" s="982"/>
      <c r="M3" s="985"/>
      <c r="N3" s="982" t="s">
        <v>275</v>
      </c>
      <c r="O3" s="982"/>
      <c r="P3" s="982"/>
      <c r="Q3" s="985"/>
      <c r="R3" s="982" t="s">
        <v>208</v>
      </c>
      <c r="S3" s="982"/>
      <c r="T3" s="982"/>
      <c r="U3" s="985"/>
      <c r="V3" s="982" t="s">
        <v>256</v>
      </c>
      <c r="W3" s="982"/>
      <c r="X3" s="982"/>
      <c r="Y3" s="833"/>
      <c r="AA3" s="979" t="s">
        <v>48</v>
      </c>
      <c r="AB3" s="977" t="s">
        <v>209</v>
      </c>
      <c r="AC3" s="977"/>
      <c r="AD3" s="977"/>
      <c r="AE3" s="977"/>
      <c r="AF3" s="977"/>
      <c r="AG3" s="977"/>
      <c r="AH3" s="977"/>
      <c r="AI3" s="977"/>
      <c r="AJ3" s="977"/>
      <c r="AK3" s="982"/>
      <c r="AL3" s="977" t="s">
        <v>204</v>
      </c>
      <c r="AM3" s="977"/>
      <c r="AN3" s="977"/>
      <c r="AO3" s="977"/>
      <c r="AP3" s="977"/>
      <c r="AQ3" s="977"/>
      <c r="AR3" s="977"/>
      <c r="AS3" s="977"/>
      <c r="AT3" s="977"/>
    </row>
    <row r="4" spans="1:51" ht="16.5" customHeight="1" x14ac:dyDescent="0.25">
      <c r="A4" s="981"/>
      <c r="B4" s="983"/>
      <c r="C4" s="983"/>
      <c r="D4" s="983"/>
      <c r="E4" s="986"/>
      <c r="F4" s="983"/>
      <c r="G4" s="983"/>
      <c r="H4" s="983"/>
      <c r="I4" s="986"/>
      <c r="J4" s="983"/>
      <c r="K4" s="983"/>
      <c r="L4" s="983"/>
      <c r="M4" s="986"/>
      <c r="N4" s="983"/>
      <c r="O4" s="983"/>
      <c r="P4" s="983"/>
      <c r="Q4" s="986"/>
      <c r="R4" s="983"/>
      <c r="S4" s="983"/>
      <c r="T4" s="983"/>
      <c r="U4" s="986"/>
      <c r="V4" s="983"/>
      <c r="W4" s="983"/>
      <c r="X4" s="983"/>
      <c r="Y4" s="833"/>
      <c r="AA4" s="981"/>
      <c r="AB4" s="984" t="s">
        <v>584</v>
      </c>
      <c r="AC4" s="984"/>
      <c r="AD4" s="984"/>
      <c r="AE4" s="984" t="s">
        <v>585</v>
      </c>
      <c r="AF4" s="984"/>
      <c r="AG4" s="984"/>
      <c r="AH4" s="984" t="s">
        <v>583</v>
      </c>
      <c r="AI4" s="984"/>
      <c r="AJ4" s="984"/>
      <c r="AK4" s="988"/>
      <c r="AL4" s="984" t="s">
        <v>584</v>
      </c>
      <c r="AM4" s="984"/>
      <c r="AN4" s="984"/>
      <c r="AO4" s="984" t="s">
        <v>585</v>
      </c>
      <c r="AP4" s="984"/>
      <c r="AQ4" s="984"/>
      <c r="AR4" s="984" t="s">
        <v>583</v>
      </c>
      <c r="AS4" s="984"/>
      <c r="AT4" s="984"/>
    </row>
    <row r="5" spans="1:51" ht="18.75" customHeight="1" x14ac:dyDescent="0.25">
      <c r="A5" s="980"/>
      <c r="B5" s="795" t="s">
        <v>215</v>
      </c>
      <c r="C5" s="795" t="s">
        <v>64</v>
      </c>
      <c r="D5" s="795" t="s">
        <v>21</v>
      </c>
      <c r="E5" s="987"/>
      <c r="F5" s="795" t="s">
        <v>215</v>
      </c>
      <c r="G5" s="795" t="s">
        <v>64</v>
      </c>
      <c r="H5" s="795" t="s">
        <v>21</v>
      </c>
      <c r="I5" s="987"/>
      <c r="J5" s="795" t="s">
        <v>215</v>
      </c>
      <c r="K5" s="795" t="s">
        <v>64</v>
      </c>
      <c r="L5" s="795" t="s">
        <v>21</v>
      </c>
      <c r="M5" s="987"/>
      <c r="N5" s="795" t="s">
        <v>215</v>
      </c>
      <c r="O5" s="795" t="s">
        <v>64</v>
      </c>
      <c r="P5" s="795" t="s">
        <v>21</v>
      </c>
      <c r="Q5" s="987"/>
      <c r="R5" s="795" t="s">
        <v>215</v>
      </c>
      <c r="S5" s="795" t="s">
        <v>64</v>
      </c>
      <c r="T5" s="795" t="s">
        <v>21</v>
      </c>
      <c r="U5" s="987"/>
      <c r="V5" s="795" t="s">
        <v>215</v>
      </c>
      <c r="W5" s="795" t="s">
        <v>64</v>
      </c>
      <c r="X5" s="795" t="s">
        <v>21</v>
      </c>
      <c r="Y5" s="835"/>
      <c r="AA5" s="980"/>
      <c r="AB5" s="745" t="s">
        <v>215</v>
      </c>
      <c r="AC5" s="745" t="s">
        <v>64</v>
      </c>
      <c r="AD5" s="745" t="s">
        <v>21</v>
      </c>
      <c r="AE5" s="745" t="s">
        <v>215</v>
      </c>
      <c r="AF5" s="745" t="s">
        <v>64</v>
      </c>
      <c r="AG5" s="745" t="s">
        <v>21</v>
      </c>
      <c r="AH5" s="745" t="s">
        <v>215</v>
      </c>
      <c r="AI5" s="745" t="s">
        <v>64</v>
      </c>
      <c r="AJ5" s="745" t="s">
        <v>21</v>
      </c>
      <c r="AK5" s="989"/>
      <c r="AL5" s="745" t="s">
        <v>215</v>
      </c>
      <c r="AM5" s="745" t="s">
        <v>64</v>
      </c>
      <c r="AN5" s="745" t="s">
        <v>21</v>
      </c>
      <c r="AO5" s="745" t="s">
        <v>215</v>
      </c>
      <c r="AP5" s="745" t="s">
        <v>64</v>
      </c>
      <c r="AQ5" s="745" t="s">
        <v>21</v>
      </c>
      <c r="AR5" s="745" t="s">
        <v>215</v>
      </c>
      <c r="AS5" s="745" t="s">
        <v>64</v>
      </c>
      <c r="AT5" s="745" t="s">
        <v>21</v>
      </c>
    </row>
    <row r="6" spans="1:51" ht="22.5" customHeight="1" x14ac:dyDescent="0.25">
      <c r="A6" s="131" t="s">
        <v>49</v>
      </c>
      <c r="B6" s="327">
        <v>10</v>
      </c>
      <c r="C6" s="327">
        <v>24</v>
      </c>
      <c r="D6" s="139">
        <f>B6+C6</f>
        <v>34</v>
      </c>
      <c r="E6" s="170"/>
      <c r="F6" s="327">
        <v>3</v>
      </c>
      <c r="G6" s="327">
        <v>103</v>
      </c>
      <c r="H6" s="139">
        <f>F6+G6</f>
        <v>106</v>
      </c>
      <c r="I6" s="170"/>
      <c r="J6" s="327">
        <v>0</v>
      </c>
      <c r="K6" s="327">
        <v>14</v>
      </c>
      <c r="L6" s="139">
        <f>J6+K6</f>
        <v>14</v>
      </c>
      <c r="M6" s="170"/>
      <c r="N6" s="327">
        <v>0</v>
      </c>
      <c r="O6" s="327">
        <v>729</v>
      </c>
      <c r="P6" s="139">
        <f>N6+O6</f>
        <v>729</v>
      </c>
      <c r="Q6" s="170"/>
      <c r="R6" s="162">
        <v>0</v>
      </c>
      <c r="S6" s="162">
        <v>24</v>
      </c>
      <c r="T6" s="330">
        <f>R6+S6</f>
        <v>24</v>
      </c>
      <c r="U6" s="331"/>
      <c r="V6" s="162">
        <f>B6+F6+J6+N6+R6</f>
        <v>13</v>
      </c>
      <c r="W6" s="162">
        <f>C6+G6+K6+O6+S6</f>
        <v>894</v>
      </c>
      <c r="X6" s="139">
        <f t="shared" ref="X6:X21" si="0">SUM(V6:W6)</f>
        <v>907</v>
      </c>
      <c r="Y6" s="367"/>
      <c r="AA6" s="131" t="s">
        <v>49</v>
      </c>
      <c r="AB6" s="510"/>
      <c r="AC6" s="510"/>
      <c r="AD6" s="330"/>
      <c r="AE6" s="331"/>
      <c r="AF6" s="331"/>
      <c r="AG6" s="331"/>
      <c r="AH6" s="331"/>
      <c r="AI6" s="331"/>
      <c r="AJ6" s="331"/>
      <c r="AK6" s="331"/>
      <c r="AL6" s="510"/>
      <c r="AM6" s="510"/>
      <c r="AN6" s="330"/>
      <c r="AO6" s="331"/>
      <c r="AP6" s="331"/>
      <c r="AQ6" s="331"/>
      <c r="AR6" s="331"/>
      <c r="AS6" s="331"/>
      <c r="AT6" s="331"/>
    </row>
    <row r="7" spans="1:51" ht="22.5" customHeight="1" x14ac:dyDescent="0.25">
      <c r="A7" s="131" t="s">
        <v>50</v>
      </c>
      <c r="B7" s="327">
        <v>7</v>
      </c>
      <c r="C7" s="327">
        <v>3</v>
      </c>
      <c r="D7" s="139">
        <f>B7+C7</f>
        <v>10</v>
      </c>
      <c r="E7" s="170"/>
      <c r="F7" s="327">
        <v>15</v>
      </c>
      <c r="G7" s="327">
        <v>87</v>
      </c>
      <c r="H7" s="139">
        <f>F7+G7</f>
        <v>102</v>
      </c>
      <c r="I7" s="170"/>
      <c r="J7" s="327">
        <v>2</v>
      </c>
      <c r="K7" s="327">
        <v>16</v>
      </c>
      <c r="L7" s="139">
        <f>J7+K7</f>
        <v>18</v>
      </c>
      <c r="M7" s="170"/>
      <c r="N7" s="327">
        <v>39</v>
      </c>
      <c r="O7" s="327">
        <v>164</v>
      </c>
      <c r="P7" s="139">
        <f>N7+O7</f>
        <v>203</v>
      </c>
      <c r="Q7" s="170"/>
      <c r="R7" s="327">
        <v>0</v>
      </c>
      <c r="S7" s="327">
        <v>1</v>
      </c>
      <c r="T7" s="139">
        <f>R7+S7</f>
        <v>1</v>
      </c>
      <c r="U7" s="318"/>
      <c r="V7" s="327">
        <f>B7+F7+J7+N7+R7</f>
        <v>63</v>
      </c>
      <c r="W7" s="327">
        <f>C7+G7+K7+O7+S7</f>
        <v>271</v>
      </c>
      <c r="X7" s="139">
        <f t="shared" si="0"/>
        <v>334</v>
      </c>
      <c r="Y7" s="367"/>
      <c r="AA7" s="131" t="s">
        <v>50</v>
      </c>
      <c r="AB7" s="318"/>
      <c r="AC7" s="318"/>
      <c r="AD7" s="318"/>
      <c r="AE7" s="318"/>
      <c r="AF7" s="318"/>
      <c r="AG7" s="318"/>
      <c r="AH7" s="318"/>
      <c r="AI7" s="318"/>
      <c r="AJ7" s="318"/>
      <c r="AK7" s="318"/>
      <c r="AL7" s="318"/>
      <c r="AM7" s="318"/>
      <c r="AN7" s="318"/>
      <c r="AO7" s="318"/>
      <c r="AP7" s="318"/>
      <c r="AQ7" s="318"/>
      <c r="AR7" s="318"/>
      <c r="AS7" s="318"/>
      <c r="AT7" s="318"/>
    </row>
    <row r="8" spans="1:51" ht="22.5" customHeight="1" x14ac:dyDescent="0.25">
      <c r="A8" s="135" t="s">
        <v>51</v>
      </c>
      <c r="B8" s="162">
        <v>28</v>
      </c>
      <c r="C8" s="162">
        <v>0</v>
      </c>
      <c r="D8" s="139">
        <f>B8+C8</f>
        <v>28</v>
      </c>
      <c r="E8" s="170"/>
      <c r="F8" s="162">
        <v>13</v>
      </c>
      <c r="G8" s="162">
        <v>200</v>
      </c>
      <c r="H8" s="139">
        <f>F8+G8</f>
        <v>213</v>
      </c>
      <c r="I8" s="170"/>
      <c r="J8" s="162">
        <v>0</v>
      </c>
      <c r="K8" s="162">
        <v>56</v>
      </c>
      <c r="L8" s="139">
        <f>J8+K8</f>
        <v>56</v>
      </c>
      <c r="M8" s="170"/>
      <c r="N8" s="162">
        <v>0</v>
      </c>
      <c r="O8" s="162">
        <v>54</v>
      </c>
      <c r="P8" s="139">
        <f>N8+O8</f>
        <v>54</v>
      </c>
      <c r="Q8" s="170"/>
      <c r="R8" s="162">
        <v>0</v>
      </c>
      <c r="S8" s="162">
        <v>74</v>
      </c>
      <c r="T8" s="139">
        <f>SUM(R8:S8)</f>
        <v>74</v>
      </c>
      <c r="U8" s="318"/>
      <c r="V8" s="327">
        <f t="shared" ref="V8:V21" si="1">B8+F8+J8+N8+R8</f>
        <v>41</v>
      </c>
      <c r="W8" s="327">
        <f t="shared" ref="W8:W21" si="2">C8+G8+K8+O8+S8</f>
        <v>384</v>
      </c>
      <c r="X8" s="139">
        <f t="shared" si="0"/>
        <v>425</v>
      </c>
      <c r="Y8" s="367"/>
      <c r="AA8" s="135" t="s">
        <v>51</v>
      </c>
      <c r="AB8" s="318"/>
      <c r="AC8" s="318"/>
      <c r="AD8" s="318"/>
      <c r="AE8" s="318"/>
      <c r="AF8" s="318"/>
      <c r="AG8" s="318"/>
      <c r="AH8" s="318"/>
      <c r="AI8" s="318"/>
      <c r="AJ8" s="318"/>
      <c r="AK8" s="318"/>
      <c r="AL8" s="318"/>
      <c r="AM8" s="318"/>
      <c r="AN8" s="318"/>
      <c r="AO8" s="318"/>
      <c r="AP8" s="318"/>
      <c r="AQ8" s="318"/>
      <c r="AR8" s="318"/>
      <c r="AS8" s="318"/>
      <c r="AT8" s="318"/>
    </row>
    <row r="9" spans="1:51" ht="22.5" customHeight="1" x14ac:dyDescent="0.25">
      <c r="A9" s="135" t="s">
        <v>264</v>
      </c>
      <c r="B9" s="162">
        <v>22</v>
      </c>
      <c r="C9" s="162">
        <v>1</v>
      </c>
      <c r="D9" s="139">
        <f>SUM(B9:C9)</f>
        <v>23</v>
      </c>
      <c r="E9" s="170"/>
      <c r="F9" s="162">
        <v>77</v>
      </c>
      <c r="G9" s="162">
        <v>482</v>
      </c>
      <c r="H9" s="139">
        <f>SUM(F9:G9)</f>
        <v>559</v>
      </c>
      <c r="I9" s="170"/>
      <c r="J9" s="162">
        <v>6</v>
      </c>
      <c r="K9" s="162">
        <v>20</v>
      </c>
      <c r="L9" s="139">
        <f>SUM(J9:K9)</f>
        <v>26</v>
      </c>
      <c r="M9" s="170"/>
      <c r="N9" s="162">
        <v>0</v>
      </c>
      <c r="O9" s="162">
        <v>0</v>
      </c>
      <c r="P9" s="139">
        <v>0</v>
      </c>
      <c r="Q9" s="170"/>
      <c r="R9" s="162">
        <v>0</v>
      </c>
      <c r="S9" s="162">
        <v>15</v>
      </c>
      <c r="T9" s="139">
        <f>SUM(R9:S9)</f>
        <v>15</v>
      </c>
      <c r="U9" s="318"/>
      <c r="V9" s="327">
        <f t="shared" si="1"/>
        <v>105</v>
      </c>
      <c r="W9" s="327">
        <f t="shared" si="2"/>
        <v>518</v>
      </c>
      <c r="X9" s="139">
        <f t="shared" si="0"/>
        <v>623</v>
      </c>
      <c r="Y9" s="367"/>
      <c r="AA9" s="135" t="s">
        <v>264</v>
      </c>
      <c r="AB9" s="318"/>
      <c r="AC9" s="318"/>
      <c r="AD9" s="318"/>
      <c r="AE9" s="318"/>
      <c r="AF9" s="318"/>
      <c r="AG9" s="318"/>
      <c r="AH9" s="318"/>
      <c r="AI9" s="318"/>
      <c r="AJ9" s="318"/>
      <c r="AK9" s="318"/>
      <c r="AL9" s="318"/>
      <c r="AM9" s="318"/>
      <c r="AN9" s="318"/>
      <c r="AO9" s="318"/>
      <c r="AP9" s="318"/>
      <c r="AQ9" s="318"/>
      <c r="AR9" s="318"/>
      <c r="AS9" s="318"/>
      <c r="AT9" s="318"/>
    </row>
    <row r="10" spans="1:51" ht="22.5" customHeight="1" x14ac:dyDescent="0.25">
      <c r="A10" s="160" t="s">
        <v>62</v>
      </c>
      <c r="B10" s="162">
        <v>13</v>
      </c>
      <c r="C10" s="162">
        <v>0</v>
      </c>
      <c r="D10" s="139">
        <f>B10+C10</f>
        <v>13</v>
      </c>
      <c r="E10" s="170"/>
      <c r="F10" s="162">
        <v>123</v>
      </c>
      <c r="G10" s="162">
        <v>0</v>
      </c>
      <c r="H10" s="139">
        <f>F10+G10</f>
        <v>123</v>
      </c>
      <c r="I10" s="170"/>
      <c r="J10" s="162">
        <v>0</v>
      </c>
      <c r="K10" s="162">
        <v>0</v>
      </c>
      <c r="L10" s="139">
        <f>J10+K10</f>
        <v>0</v>
      </c>
      <c r="M10" s="170"/>
      <c r="N10" s="162">
        <v>0</v>
      </c>
      <c r="O10" s="162">
        <v>0</v>
      </c>
      <c r="P10" s="139">
        <f>N10+O10</f>
        <v>0</v>
      </c>
      <c r="Q10" s="170"/>
      <c r="R10" s="162">
        <v>0</v>
      </c>
      <c r="S10" s="162">
        <v>0</v>
      </c>
      <c r="T10" s="139">
        <f>R10+S10</f>
        <v>0</v>
      </c>
      <c r="U10" s="318"/>
      <c r="V10" s="327">
        <f t="shared" si="1"/>
        <v>136</v>
      </c>
      <c r="W10" s="327">
        <f t="shared" si="2"/>
        <v>0</v>
      </c>
      <c r="X10" s="139">
        <f t="shared" si="0"/>
        <v>136</v>
      </c>
      <c r="Y10" s="367"/>
      <c r="AA10" s="160" t="s">
        <v>62</v>
      </c>
      <c r="AB10" s="318"/>
      <c r="AC10" s="318"/>
      <c r="AD10" s="318"/>
      <c r="AE10" s="318"/>
      <c r="AF10" s="318"/>
      <c r="AG10" s="318"/>
      <c r="AH10" s="318"/>
      <c r="AI10" s="318"/>
      <c r="AJ10" s="318"/>
      <c r="AK10" s="318"/>
      <c r="AL10" s="318"/>
      <c r="AM10" s="318"/>
      <c r="AN10" s="318"/>
      <c r="AO10" s="318"/>
      <c r="AP10" s="318"/>
      <c r="AQ10" s="318"/>
      <c r="AR10" s="318"/>
      <c r="AS10" s="318"/>
      <c r="AT10" s="318"/>
    </row>
    <row r="11" spans="1:51" ht="22.5" customHeight="1" x14ac:dyDescent="0.25">
      <c r="A11" s="160" t="s">
        <v>53</v>
      </c>
      <c r="B11" s="162">
        <v>11</v>
      </c>
      <c r="C11" s="162">
        <v>3</v>
      </c>
      <c r="D11" s="139">
        <f t="shared" ref="D11:D16" si="3">B11+C11</f>
        <v>14</v>
      </c>
      <c r="E11" s="170"/>
      <c r="F11" s="162">
        <v>29</v>
      </c>
      <c r="G11" s="162">
        <v>232</v>
      </c>
      <c r="H11" s="139">
        <f t="shared" ref="H11:H16" si="4">F11+G11</f>
        <v>261</v>
      </c>
      <c r="I11" s="170"/>
      <c r="J11" s="162">
        <v>0</v>
      </c>
      <c r="K11" s="162">
        <v>0</v>
      </c>
      <c r="L11" s="139">
        <f t="shared" ref="L11:L21" si="5">J11+K11</f>
        <v>0</v>
      </c>
      <c r="M11" s="170"/>
      <c r="N11" s="162">
        <v>0</v>
      </c>
      <c r="O11" s="162">
        <v>0</v>
      </c>
      <c r="P11" s="139">
        <f t="shared" ref="P11:P21" si="6">N11+O11</f>
        <v>0</v>
      </c>
      <c r="Q11" s="170"/>
      <c r="R11" s="162">
        <v>0</v>
      </c>
      <c r="S11" s="162">
        <v>0</v>
      </c>
      <c r="T11" s="139">
        <f t="shared" ref="T11:T21" si="7">R11+S11</f>
        <v>0</v>
      </c>
      <c r="U11" s="318"/>
      <c r="V11" s="327">
        <f t="shared" si="1"/>
        <v>40</v>
      </c>
      <c r="W11" s="327">
        <f t="shared" si="2"/>
        <v>235</v>
      </c>
      <c r="X11" s="139">
        <f t="shared" si="0"/>
        <v>275</v>
      </c>
      <c r="Y11" s="367"/>
      <c r="AA11" s="160" t="s">
        <v>53</v>
      </c>
      <c r="AB11" s="318"/>
      <c r="AC11" s="318"/>
      <c r="AD11" s="318"/>
      <c r="AE11" s="318"/>
      <c r="AF11" s="318"/>
      <c r="AG11" s="318"/>
      <c r="AH11" s="318"/>
      <c r="AI11" s="318"/>
      <c r="AJ11" s="318"/>
      <c r="AK11" s="318"/>
      <c r="AL11" s="318"/>
      <c r="AM11" s="318"/>
      <c r="AN11" s="318"/>
      <c r="AO11" s="318"/>
      <c r="AP11" s="318"/>
      <c r="AQ11" s="318"/>
      <c r="AR11" s="318"/>
      <c r="AS11" s="318"/>
      <c r="AT11" s="318"/>
    </row>
    <row r="12" spans="1:51" ht="22.5" customHeight="1" x14ac:dyDescent="0.25">
      <c r="A12" s="160" t="s">
        <v>55</v>
      </c>
      <c r="B12" s="162">
        <v>17</v>
      </c>
      <c r="C12" s="162">
        <v>0</v>
      </c>
      <c r="D12" s="139">
        <f t="shared" si="3"/>
        <v>17</v>
      </c>
      <c r="E12" s="170"/>
      <c r="F12" s="162">
        <v>44</v>
      </c>
      <c r="G12" s="162">
        <v>261</v>
      </c>
      <c r="H12" s="139">
        <f t="shared" si="4"/>
        <v>305</v>
      </c>
      <c r="I12" s="170"/>
      <c r="J12" s="162">
        <v>0</v>
      </c>
      <c r="K12" s="162">
        <v>0</v>
      </c>
      <c r="L12" s="139">
        <f t="shared" si="5"/>
        <v>0</v>
      </c>
      <c r="M12" s="170"/>
      <c r="N12" s="162">
        <v>0</v>
      </c>
      <c r="O12" s="162">
        <v>1</v>
      </c>
      <c r="P12" s="139">
        <f t="shared" si="6"/>
        <v>1</v>
      </c>
      <c r="Q12" s="170"/>
      <c r="R12" s="162">
        <v>0</v>
      </c>
      <c r="S12" s="162">
        <v>0</v>
      </c>
      <c r="T12" s="139">
        <f t="shared" si="7"/>
        <v>0</v>
      </c>
      <c r="U12" s="318"/>
      <c r="V12" s="327">
        <f t="shared" si="1"/>
        <v>61</v>
      </c>
      <c r="W12" s="327">
        <f t="shared" si="2"/>
        <v>262</v>
      </c>
      <c r="X12" s="139">
        <f t="shared" si="0"/>
        <v>323</v>
      </c>
      <c r="Y12" s="367"/>
      <c r="AA12" s="160" t="s">
        <v>55</v>
      </c>
      <c r="AB12" s="318"/>
      <c r="AC12" s="318"/>
      <c r="AD12" s="318"/>
      <c r="AE12" s="318"/>
      <c r="AF12" s="318"/>
      <c r="AG12" s="318"/>
      <c r="AH12" s="318"/>
      <c r="AI12" s="318"/>
      <c r="AJ12" s="318"/>
      <c r="AK12" s="318"/>
      <c r="AL12" s="318"/>
      <c r="AM12" s="318"/>
      <c r="AN12" s="318"/>
      <c r="AO12" s="318"/>
      <c r="AP12" s="318"/>
      <c r="AQ12" s="318"/>
      <c r="AR12" s="318"/>
      <c r="AS12" s="318"/>
      <c r="AT12" s="318"/>
    </row>
    <row r="13" spans="1:51" ht="22.5" customHeight="1" x14ac:dyDescent="0.25">
      <c r="A13" s="160" t="s">
        <v>47</v>
      </c>
      <c r="B13" s="162">
        <v>4</v>
      </c>
      <c r="C13" s="162">
        <v>3</v>
      </c>
      <c r="D13" s="139">
        <f t="shared" si="3"/>
        <v>7</v>
      </c>
      <c r="E13" s="170"/>
      <c r="F13" s="162">
        <v>19</v>
      </c>
      <c r="G13" s="162">
        <v>92</v>
      </c>
      <c r="H13" s="139">
        <f t="shared" si="4"/>
        <v>111</v>
      </c>
      <c r="I13" s="170"/>
      <c r="J13" s="162">
        <v>0</v>
      </c>
      <c r="K13" s="162">
        <v>4</v>
      </c>
      <c r="L13" s="139">
        <f t="shared" si="5"/>
        <v>4</v>
      </c>
      <c r="M13" s="170"/>
      <c r="N13" s="162">
        <v>0</v>
      </c>
      <c r="O13" s="162">
        <v>0</v>
      </c>
      <c r="P13" s="139">
        <f t="shared" si="6"/>
        <v>0</v>
      </c>
      <c r="Q13" s="170"/>
      <c r="R13" s="162">
        <v>0</v>
      </c>
      <c r="S13" s="162">
        <v>12</v>
      </c>
      <c r="T13" s="139">
        <f t="shared" si="7"/>
        <v>12</v>
      </c>
      <c r="U13" s="318"/>
      <c r="V13" s="327">
        <f t="shared" si="1"/>
        <v>23</v>
      </c>
      <c r="W13" s="327">
        <f t="shared" si="2"/>
        <v>111</v>
      </c>
      <c r="X13" s="139">
        <f t="shared" si="0"/>
        <v>134</v>
      </c>
      <c r="Y13" s="367"/>
      <c r="AA13" s="160" t="s">
        <v>47</v>
      </c>
      <c r="AB13" s="318"/>
      <c r="AC13" s="318"/>
      <c r="AD13" s="318"/>
      <c r="AE13" s="318"/>
      <c r="AF13" s="318"/>
      <c r="AG13" s="318"/>
      <c r="AH13" s="318"/>
      <c r="AI13" s="318"/>
      <c r="AJ13" s="318"/>
      <c r="AK13" s="318"/>
      <c r="AL13" s="318"/>
      <c r="AM13" s="318"/>
      <c r="AN13" s="318"/>
      <c r="AO13" s="318"/>
      <c r="AP13" s="318"/>
      <c r="AQ13" s="318"/>
      <c r="AR13" s="318"/>
      <c r="AS13" s="318"/>
      <c r="AT13" s="318"/>
    </row>
    <row r="14" spans="1:51" ht="22.5" customHeight="1" x14ac:dyDescent="0.25">
      <c r="A14" s="160" t="s">
        <v>54</v>
      </c>
      <c r="B14" s="162">
        <v>18</v>
      </c>
      <c r="C14" s="162">
        <v>2</v>
      </c>
      <c r="D14" s="139">
        <f t="shared" si="3"/>
        <v>20</v>
      </c>
      <c r="E14" s="170"/>
      <c r="F14" s="162">
        <v>71</v>
      </c>
      <c r="G14" s="162">
        <v>232</v>
      </c>
      <c r="H14" s="139">
        <f t="shared" si="4"/>
        <v>303</v>
      </c>
      <c r="I14" s="170"/>
      <c r="J14" s="162">
        <v>0</v>
      </c>
      <c r="K14" s="162">
        <v>15</v>
      </c>
      <c r="L14" s="139">
        <f t="shared" si="5"/>
        <v>15</v>
      </c>
      <c r="M14" s="170"/>
      <c r="N14" s="162">
        <v>0</v>
      </c>
      <c r="O14" s="162">
        <v>0</v>
      </c>
      <c r="P14" s="139">
        <f t="shared" si="6"/>
        <v>0</v>
      </c>
      <c r="Q14" s="170"/>
      <c r="R14" s="162">
        <v>0</v>
      </c>
      <c r="S14" s="162">
        <v>0</v>
      </c>
      <c r="T14" s="139">
        <f t="shared" si="7"/>
        <v>0</v>
      </c>
      <c r="U14" s="318"/>
      <c r="V14" s="327">
        <f t="shared" si="1"/>
        <v>89</v>
      </c>
      <c r="W14" s="327">
        <f t="shared" si="2"/>
        <v>249</v>
      </c>
      <c r="X14" s="139">
        <f t="shared" si="0"/>
        <v>338</v>
      </c>
      <c r="Y14" s="367"/>
      <c r="AA14" s="160" t="s">
        <v>54</v>
      </c>
      <c r="AB14" s="318"/>
      <c r="AC14" s="318"/>
      <c r="AD14" s="318"/>
      <c r="AE14" s="318"/>
      <c r="AF14" s="318"/>
      <c r="AG14" s="318"/>
      <c r="AH14" s="318"/>
      <c r="AI14" s="318"/>
      <c r="AJ14" s="318"/>
      <c r="AK14" s="318"/>
      <c r="AL14" s="318"/>
      <c r="AM14" s="318"/>
      <c r="AN14" s="318"/>
      <c r="AO14" s="318"/>
      <c r="AP14" s="318"/>
      <c r="AQ14" s="318"/>
      <c r="AR14" s="318"/>
      <c r="AS14" s="318"/>
      <c r="AT14" s="318"/>
    </row>
    <row r="15" spans="1:51" ht="22.5" customHeight="1" x14ac:dyDescent="0.25">
      <c r="A15" s="160" t="s">
        <v>52</v>
      </c>
      <c r="B15" s="162">
        <v>21</v>
      </c>
      <c r="C15" s="162">
        <v>0</v>
      </c>
      <c r="D15" s="139">
        <f t="shared" si="3"/>
        <v>21</v>
      </c>
      <c r="E15" s="170"/>
      <c r="F15" s="162">
        <v>116</v>
      </c>
      <c r="G15" s="162">
        <v>166</v>
      </c>
      <c r="H15" s="139">
        <f t="shared" si="4"/>
        <v>282</v>
      </c>
      <c r="I15" s="170"/>
      <c r="J15" s="162">
        <v>0</v>
      </c>
      <c r="K15" s="162">
        <v>9</v>
      </c>
      <c r="L15" s="139">
        <f t="shared" si="5"/>
        <v>9</v>
      </c>
      <c r="M15" s="170"/>
      <c r="N15" s="162">
        <v>0</v>
      </c>
      <c r="O15" s="162">
        <v>0</v>
      </c>
      <c r="P15" s="139">
        <f t="shared" si="6"/>
        <v>0</v>
      </c>
      <c r="Q15" s="170"/>
      <c r="R15" s="162">
        <v>0</v>
      </c>
      <c r="S15" s="162">
        <v>0</v>
      </c>
      <c r="T15" s="139">
        <f t="shared" si="7"/>
        <v>0</v>
      </c>
      <c r="U15" s="318"/>
      <c r="V15" s="327">
        <f t="shared" si="1"/>
        <v>137</v>
      </c>
      <c r="W15" s="327">
        <f t="shared" si="2"/>
        <v>175</v>
      </c>
      <c r="X15" s="139">
        <f t="shared" si="0"/>
        <v>312</v>
      </c>
      <c r="Y15" s="139"/>
      <c r="Z15" s="139"/>
      <c r="AA15" s="160" t="s">
        <v>52</v>
      </c>
      <c r="AB15" s="318"/>
      <c r="AC15" s="318"/>
      <c r="AD15" s="318"/>
      <c r="AE15" s="318"/>
      <c r="AF15" s="318"/>
      <c r="AG15" s="318"/>
      <c r="AH15" s="318"/>
      <c r="AI15" s="318"/>
      <c r="AJ15" s="318"/>
      <c r="AK15" s="318"/>
      <c r="AL15" s="318"/>
      <c r="AM15" s="318"/>
      <c r="AN15" s="318"/>
      <c r="AO15" s="318"/>
      <c r="AP15" s="318"/>
      <c r="AQ15" s="318"/>
      <c r="AR15" s="318"/>
      <c r="AS15" s="318"/>
      <c r="AT15" s="318"/>
    </row>
    <row r="16" spans="1:51" ht="22.5" customHeight="1" x14ac:dyDescent="0.25">
      <c r="A16" s="160" t="s">
        <v>56</v>
      </c>
      <c r="B16" s="162">
        <v>11</v>
      </c>
      <c r="C16" s="162">
        <v>0</v>
      </c>
      <c r="D16" s="139">
        <f t="shared" si="3"/>
        <v>11</v>
      </c>
      <c r="E16" s="170"/>
      <c r="F16" s="162">
        <v>23</v>
      </c>
      <c r="G16" s="162">
        <v>102</v>
      </c>
      <c r="H16" s="139">
        <f t="shared" si="4"/>
        <v>125</v>
      </c>
      <c r="I16" s="170"/>
      <c r="J16" s="162">
        <v>0</v>
      </c>
      <c r="K16" s="162">
        <v>9</v>
      </c>
      <c r="L16" s="139">
        <f t="shared" si="5"/>
        <v>9</v>
      </c>
      <c r="M16" s="170"/>
      <c r="N16" s="162">
        <v>0</v>
      </c>
      <c r="O16" s="162">
        <v>0</v>
      </c>
      <c r="P16" s="139">
        <f t="shared" si="6"/>
        <v>0</v>
      </c>
      <c r="Q16" s="170"/>
      <c r="R16" s="162">
        <v>0</v>
      </c>
      <c r="S16" s="162">
        <v>0</v>
      </c>
      <c r="T16" s="139">
        <f t="shared" si="7"/>
        <v>0</v>
      </c>
      <c r="U16" s="318"/>
      <c r="V16" s="327">
        <f t="shared" si="1"/>
        <v>34</v>
      </c>
      <c r="W16" s="327">
        <f t="shared" si="2"/>
        <v>111</v>
      </c>
      <c r="X16" s="139">
        <f t="shared" si="0"/>
        <v>145</v>
      </c>
      <c r="Y16" s="367"/>
      <c r="AA16" s="160" t="s">
        <v>56</v>
      </c>
      <c r="AB16" s="318"/>
      <c r="AC16" s="318"/>
      <c r="AD16" s="318"/>
      <c r="AE16" s="318"/>
      <c r="AF16" s="318"/>
      <c r="AG16" s="318"/>
      <c r="AH16" s="318"/>
      <c r="AI16" s="318"/>
      <c r="AJ16" s="318"/>
      <c r="AK16" s="318"/>
      <c r="AL16" s="318"/>
      <c r="AM16" s="318"/>
      <c r="AN16" s="318"/>
      <c r="AO16" s="318"/>
      <c r="AP16" s="318"/>
      <c r="AQ16" s="318"/>
      <c r="AR16" s="318"/>
      <c r="AS16" s="318"/>
      <c r="AT16" s="318"/>
    </row>
    <row r="17" spans="1:46" ht="22.5" customHeight="1" x14ac:dyDescent="0.25">
      <c r="A17" s="160" t="s">
        <v>57</v>
      </c>
      <c r="B17" s="162">
        <v>4</v>
      </c>
      <c r="C17" s="162">
        <v>13</v>
      </c>
      <c r="D17" s="139">
        <f>SUM(B17:C17)</f>
        <v>17</v>
      </c>
      <c r="E17" s="170"/>
      <c r="F17" s="162">
        <v>48</v>
      </c>
      <c r="G17" s="162">
        <v>270</v>
      </c>
      <c r="H17" s="139">
        <f>SUM(F17:G17)</f>
        <v>318</v>
      </c>
      <c r="I17" s="170"/>
      <c r="J17" s="162">
        <v>3</v>
      </c>
      <c r="K17" s="162">
        <v>22</v>
      </c>
      <c r="L17" s="139">
        <f t="shared" si="5"/>
        <v>25</v>
      </c>
      <c r="M17" s="170"/>
      <c r="N17" s="162">
        <v>20</v>
      </c>
      <c r="O17" s="162">
        <v>0</v>
      </c>
      <c r="P17" s="139">
        <f t="shared" si="6"/>
        <v>20</v>
      </c>
      <c r="Q17" s="170"/>
      <c r="R17" s="162">
        <v>12</v>
      </c>
      <c r="S17" s="162">
        <v>45</v>
      </c>
      <c r="T17" s="139">
        <f t="shared" si="7"/>
        <v>57</v>
      </c>
      <c r="U17" s="318"/>
      <c r="V17" s="327">
        <f t="shared" si="1"/>
        <v>87</v>
      </c>
      <c r="W17" s="327">
        <f t="shared" si="2"/>
        <v>350</v>
      </c>
      <c r="X17" s="139">
        <f t="shared" si="0"/>
        <v>437</v>
      </c>
      <c r="Y17" s="367"/>
      <c r="AA17" s="160" t="s">
        <v>57</v>
      </c>
      <c r="AB17" s="318"/>
      <c r="AC17" s="318"/>
      <c r="AD17" s="318"/>
      <c r="AE17" s="318"/>
      <c r="AF17" s="318"/>
      <c r="AG17" s="318"/>
      <c r="AH17" s="318"/>
      <c r="AI17" s="318"/>
      <c r="AJ17" s="318"/>
      <c r="AK17" s="318"/>
      <c r="AL17" s="318"/>
      <c r="AM17" s="318"/>
      <c r="AN17" s="318"/>
      <c r="AO17" s="318"/>
      <c r="AP17" s="318"/>
      <c r="AQ17" s="318"/>
      <c r="AR17" s="318"/>
      <c r="AS17" s="318"/>
      <c r="AT17" s="318"/>
    </row>
    <row r="18" spans="1:46" ht="22.5" customHeight="1" x14ac:dyDescent="0.25">
      <c r="A18" s="160" t="s">
        <v>58</v>
      </c>
      <c r="B18" s="162">
        <v>5</v>
      </c>
      <c r="C18" s="162">
        <v>0</v>
      </c>
      <c r="D18" s="139">
        <f>B18+C18</f>
        <v>5</v>
      </c>
      <c r="E18" s="170"/>
      <c r="F18" s="162">
        <v>15</v>
      </c>
      <c r="G18" s="162">
        <v>120</v>
      </c>
      <c r="H18" s="139">
        <f>F18+G18</f>
        <v>135</v>
      </c>
      <c r="I18" s="170"/>
      <c r="J18" s="162">
        <v>4</v>
      </c>
      <c r="K18" s="162">
        <v>41</v>
      </c>
      <c r="L18" s="139">
        <f>J18+K18</f>
        <v>45</v>
      </c>
      <c r="M18" s="170"/>
      <c r="N18" s="162">
        <v>3</v>
      </c>
      <c r="O18" s="162">
        <v>1</v>
      </c>
      <c r="P18" s="139">
        <f t="shared" si="6"/>
        <v>4</v>
      </c>
      <c r="Q18" s="170"/>
      <c r="R18" s="162">
        <v>0</v>
      </c>
      <c r="S18" s="162">
        <v>28</v>
      </c>
      <c r="T18" s="139">
        <f t="shared" si="7"/>
        <v>28</v>
      </c>
      <c r="U18" s="318"/>
      <c r="V18" s="327">
        <f t="shared" si="1"/>
        <v>27</v>
      </c>
      <c r="W18" s="327">
        <f t="shared" si="2"/>
        <v>190</v>
      </c>
      <c r="X18" s="139">
        <f t="shared" si="0"/>
        <v>217</v>
      </c>
      <c r="Y18" s="367"/>
      <c r="AA18" s="160" t="s">
        <v>58</v>
      </c>
      <c r="AB18" s="318"/>
      <c r="AC18" s="318"/>
      <c r="AD18" s="318"/>
      <c r="AE18" s="318"/>
      <c r="AF18" s="318"/>
      <c r="AG18" s="318"/>
      <c r="AH18" s="318"/>
      <c r="AI18" s="318"/>
      <c r="AJ18" s="318"/>
      <c r="AK18" s="318"/>
      <c r="AL18" s="318"/>
      <c r="AM18" s="318"/>
      <c r="AN18" s="318"/>
      <c r="AO18" s="318"/>
      <c r="AP18" s="318"/>
      <c r="AQ18" s="318"/>
      <c r="AR18" s="318"/>
      <c r="AS18" s="318"/>
      <c r="AT18" s="318"/>
    </row>
    <row r="19" spans="1:46" ht="23.25" customHeight="1" x14ac:dyDescent="0.25">
      <c r="A19" s="160" t="s">
        <v>59</v>
      </c>
      <c r="B19" s="162">
        <v>8</v>
      </c>
      <c r="C19" s="162">
        <v>0</v>
      </c>
      <c r="D19" s="139">
        <f t="shared" ref="D19:D21" si="8">B19+C19</f>
        <v>8</v>
      </c>
      <c r="E19" s="170"/>
      <c r="F19" s="162">
        <v>106</v>
      </c>
      <c r="G19" s="162">
        <v>146</v>
      </c>
      <c r="H19" s="139">
        <f t="shared" ref="H19:H21" si="9">F19+G19</f>
        <v>252</v>
      </c>
      <c r="I19" s="170"/>
      <c r="J19" s="162">
        <v>16</v>
      </c>
      <c r="K19" s="162">
        <v>75</v>
      </c>
      <c r="L19" s="139">
        <f t="shared" si="5"/>
        <v>91</v>
      </c>
      <c r="M19" s="170"/>
      <c r="N19" s="162">
        <v>0</v>
      </c>
      <c r="O19" s="162">
        <v>0</v>
      </c>
      <c r="P19" s="139">
        <f t="shared" si="6"/>
        <v>0</v>
      </c>
      <c r="Q19" s="170"/>
      <c r="R19" s="162">
        <v>0</v>
      </c>
      <c r="S19" s="162">
        <v>66</v>
      </c>
      <c r="T19" s="139">
        <f t="shared" si="7"/>
        <v>66</v>
      </c>
      <c r="U19" s="318"/>
      <c r="V19" s="327">
        <f t="shared" si="1"/>
        <v>130</v>
      </c>
      <c r="W19" s="327">
        <f t="shared" si="2"/>
        <v>287</v>
      </c>
      <c r="X19" s="139">
        <f t="shared" si="0"/>
        <v>417</v>
      </c>
      <c r="Y19" s="367"/>
      <c r="AA19" s="160" t="s">
        <v>59</v>
      </c>
      <c r="AB19" s="318"/>
      <c r="AC19" s="318"/>
      <c r="AD19" s="318"/>
      <c r="AE19" s="318"/>
      <c r="AF19" s="318"/>
      <c r="AG19" s="318"/>
      <c r="AH19" s="318"/>
      <c r="AI19" s="318"/>
      <c r="AJ19" s="318"/>
      <c r="AK19" s="318"/>
      <c r="AL19" s="318"/>
      <c r="AM19" s="318"/>
      <c r="AN19" s="318"/>
      <c r="AO19" s="318"/>
      <c r="AP19" s="318"/>
      <c r="AQ19" s="318"/>
      <c r="AR19" s="318"/>
      <c r="AS19" s="318"/>
      <c r="AT19" s="318"/>
    </row>
    <row r="20" spans="1:46" ht="22.5" customHeight="1" x14ac:dyDescent="0.25">
      <c r="A20" s="160" t="s">
        <v>60</v>
      </c>
      <c r="B20" s="162">
        <v>15</v>
      </c>
      <c r="C20" s="162">
        <v>0</v>
      </c>
      <c r="D20" s="139">
        <f t="shared" si="8"/>
        <v>15</v>
      </c>
      <c r="E20" s="170"/>
      <c r="F20" s="162">
        <v>107</v>
      </c>
      <c r="G20" s="162">
        <v>221</v>
      </c>
      <c r="H20" s="139">
        <f t="shared" si="9"/>
        <v>328</v>
      </c>
      <c r="I20" s="170"/>
      <c r="J20" s="162">
        <v>12</v>
      </c>
      <c r="K20" s="162">
        <v>0</v>
      </c>
      <c r="L20" s="139">
        <f t="shared" si="5"/>
        <v>12</v>
      </c>
      <c r="M20" s="170"/>
      <c r="N20" s="162">
        <v>0</v>
      </c>
      <c r="O20" s="162">
        <v>0</v>
      </c>
      <c r="P20" s="139">
        <f t="shared" si="6"/>
        <v>0</v>
      </c>
      <c r="Q20" s="170"/>
      <c r="R20" s="162">
        <v>0</v>
      </c>
      <c r="S20" s="162">
        <v>22</v>
      </c>
      <c r="T20" s="139">
        <f t="shared" si="7"/>
        <v>22</v>
      </c>
      <c r="U20" s="318"/>
      <c r="V20" s="327">
        <f t="shared" si="1"/>
        <v>134</v>
      </c>
      <c r="W20" s="327">
        <f t="shared" si="2"/>
        <v>243</v>
      </c>
      <c r="X20" s="139">
        <f t="shared" si="0"/>
        <v>377</v>
      </c>
      <c r="Y20" s="139"/>
      <c r="Z20" s="139"/>
      <c r="AA20" s="160" t="s">
        <v>60</v>
      </c>
      <c r="AB20" s="318"/>
      <c r="AC20" s="318"/>
      <c r="AD20" s="318"/>
      <c r="AE20" s="318"/>
      <c r="AF20" s="318"/>
      <c r="AG20" s="318"/>
      <c r="AH20" s="318"/>
      <c r="AI20" s="318"/>
      <c r="AJ20" s="318"/>
      <c r="AK20" s="318"/>
      <c r="AL20" s="318"/>
      <c r="AM20" s="318"/>
      <c r="AN20" s="318"/>
      <c r="AO20" s="318"/>
      <c r="AP20" s="318"/>
      <c r="AQ20" s="318"/>
      <c r="AR20" s="318"/>
      <c r="AS20" s="318"/>
      <c r="AT20" s="318"/>
    </row>
    <row r="21" spans="1:46" ht="22.5" customHeight="1" thickBot="1" x14ac:dyDescent="0.3">
      <c r="A21" s="160" t="s">
        <v>61</v>
      </c>
      <c r="B21" s="277">
        <v>5</v>
      </c>
      <c r="C21" s="277">
        <v>6</v>
      </c>
      <c r="D21" s="139">
        <f t="shared" si="8"/>
        <v>11</v>
      </c>
      <c r="E21" s="170"/>
      <c r="F21" s="277">
        <v>96</v>
      </c>
      <c r="G21" s="277">
        <v>241</v>
      </c>
      <c r="H21" s="139">
        <f t="shared" si="9"/>
        <v>337</v>
      </c>
      <c r="I21" s="170"/>
      <c r="J21" s="277">
        <v>6</v>
      </c>
      <c r="K21" s="277">
        <v>39</v>
      </c>
      <c r="L21" s="139">
        <f t="shared" si="5"/>
        <v>45</v>
      </c>
      <c r="M21" s="170"/>
      <c r="N21" s="162">
        <v>0</v>
      </c>
      <c r="O21" s="162">
        <v>0</v>
      </c>
      <c r="P21" s="139">
        <f t="shared" si="6"/>
        <v>0</v>
      </c>
      <c r="Q21" s="170"/>
      <c r="R21" s="277">
        <v>0</v>
      </c>
      <c r="S21" s="277">
        <v>25</v>
      </c>
      <c r="T21" s="139">
        <f t="shared" si="7"/>
        <v>25</v>
      </c>
      <c r="U21" s="279"/>
      <c r="V21" s="327">
        <f t="shared" si="1"/>
        <v>107</v>
      </c>
      <c r="W21" s="327">
        <f t="shared" si="2"/>
        <v>311</v>
      </c>
      <c r="X21" s="139">
        <f t="shared" si="0"/>
        <v>418</v>
      </c>
      <c r="Y21" s="367"/>
      <c r="AA21" s="160" t="s">
        <v>61</v>
      </c>
      <c r="AB21" s="279"/>
      <c r="AC21" s="279"/>
      <c r="AD21" s="279"/>
      <c r="AE21" s="279"/>
      <c r="AF21" s="279"/>
      <c r="AG21" s="279"/>
      <c r="AH21" s="279"/>
      <c r="AI21" s="279"/>
      <c r="AJ21" s="279"/>
      <c r="AK21" s="279"/>
      <c r="AL21" s="279"/>
      <c r="AM21" s="279"/>
      <c r="AN21" s="279"/>
      <c r="AO21" s="279"/>
      <c r="AP21" s="279"/>
      <c r="AQ21" s="279"/>
      <c r="AR21" s="279"/>
      <c r="AS21" s="279"/>
      <c r="AT21" s="279"/>
    </row>
    <row r="22" spans="1:46" ht="22.5" customHeight="1" thickTop="1" thickBot="1" x14ac:dyDescent="0.3">
      <c r="A22" s="146" t="s">
        <v>251</v>
      </c>
      <c r="B22" s="147">
        <f>SUM(B6:B21)</f>
        <v>199</v>
      </c>
      <c r="C22" s="147">
        <f>SUM(C6:C21)</f>
        <v>55</v>
      </c>
      <c r="D22" s="149">
        <f>SUM(D6:D21)</f>
        <v>254</v>
      </c>
      <c r="E22" s="171"/>
      <c r="F22" s="149">
        <f>SUM(F6:F21)</f>
        <v>905</v>
      </c>
      <c r="G22" s="149">
        <f>SUM(G6:G21)</f>
        <v>2955</v>
      </c>
      <c r="H22" s="149">
        <f>SUM(H6:H21)</f>
        <v>3860</v>
      </c>
      <c r="I22" s="171"/>
      <c r="J22" s="147">
        <f>SUM(J6:J21)</f>
        <v>49</v>
      </c>
      <c r="K22" s="147">
        <f>SUM(K6:K21)</f>
        <v>320</v>
      </c>
      <c r="L22" s="149">
        <f>SUM(L6:L21)</f>
        <v>369</v>
      </c>
      <c r="M22" s="171"/>
      <c r="N22" s="147">
        <f>SUM(N6:N21)</f>
        <v>62</v>
      </c>
      <c r="O22" s="147">
        <f>SUM(O6:O21)</f>
        <v>949</v>
      </c>
      <c r="P22" s="149">
        <f>SUM(P6:P21)</f>
        <v>1011</v>
      </c>
      <c r="Q22" s="171"/>
      <c r="R22" s="147">
        <f>SUM(R6:R21)</f>
        <v>12</v>
      </c>
      <c r="S22" s="147">
        <f>SUM(S6:S21)</f>
        <v>312</v>
      </c>
      <c r="T22" s="149">
        <f>SUM(T6:T21)</f>
        <v>324</v>
      </c>
      <c r="U22" s="149"/>
      <c r="V22" s="149">
        <f>SUM(V6:V21)</f>
        <v>1227</v>
      </c>
      <c r="W22" s="149">
        <f>SUM(W6:W21)</f>
        <v>4591</v>
      </c>
      <c r="X22" s="149">
        <f>SUM(V22:W22)</f>
        <v>5818</v>
      </c>
      <c r="Y22" s="836"/>
      <c r="AA22" s="146" t="s">
        <v>251</v>
      </c>
      <c r="AB22" s="147"/>
      <c r="AC22" s="147"/>
      <c r="AD22" s="147"/>
      <c r="AE22" s="147"/>
      <c r="AF22" s="147"/>
      <c r="AG22" s="147"/>
      <c r="AH22" s="147"/>
      <c r="AI22" s="147"/>
      <c r="AJ22" s="147"/>
      <c r="AK22" s="147"/>
      <c r="AL22" s="147"/>
      <c r="AM22" s="147"/>
      <c r="AN22" s="147"/>
      <c r="AO22" s="147"/>
      <c r="AP22" s="147"/>
      <c r="AQ22" s="147"/>
      <c r="AR22" s="147"/>
      <c r="AS22" s="147"/>
      <c r="AT22" s="147"/>
    </row>
    <row r="23" spans="1:46" s="132" customFormat="1" ht="26.25" customHeight="1" thickTop="1" x14ac:dyDescent="0.2">
      <c r="A23" s="910" t="s">
        <v>672</v>
      </c>
      <c r="B23" s="910"/>
      <c r="C23" s="910"/>
      <c r="D23" s="910"/>
      <c r="E23" s="910"/>
      <c r="F23" s="910"/>
      <c r="G23" s="910"/>
      <c r="H23" s="910"/>
      <c r="I23" s="910"/>
      <c r="J23" s="235"/>
      <c r="K23" s="235"/>
      <c r="L23" s="235"/>
      <c r="N23" s="208"/>
      <c r="O23" s="209"/>
      <c r="Y23" s="192"/>
      <c r="AA23" s="910" t="s">
        <v>526</v>
      </c>
      <c r="AB23" s="910"/>
      <c r="AC23" s="910"/>
      <c r="AD23" s="910"/>
      <c r="AE23" s="910"/>
      <c r="AF23" s="910"/>
      <c r="AG23" s="910"/>
      <c r="AH23" s="235"/>
      <c r="AI23" s="235"/>
      <c r="AJ23" s="235"/>
      <c r="AK23" s="235"/>
      <c r="AL23" s="235"/>
      <c r="AN23" s="208"/>
      <c r="AO23" s="209"/>
    </row>
    <row r="24" spans="1:46" s="132" customFormat="1" ht="18" customHeight="1" x14ac:dyDescent="0.2">
      <c r="A24" s="947" t="s">
        <v>673</v>
      </c>
      <c r="B24" s="947"/>
      <c r="C24" s="947"/>
      <c r="D24" s="947"/>
      <c r="E24" s="947"/>
      <c r="F24" s="947"/>
      <c r="G24" s="216"/>
      <c r="H24" s="216"/>
      <c r="I24" s="216"/>
      <c r="J24" s="505"/>
      <c r="K24" s="505"/>
      <c r="V24" s="192"/>
      <c r="W24" s="192"/>
      <c r="X24" s="192"/>
      <c r="Y24" s="192"/>
      <c r="AA24" s="947" t="s">
        <v>528</v>
      </c>
      <c r="AB24" s="947"/>
      <c r="AC24" s="947"/>
      <c r="AD24" s="947"/>
      <c r="AE24" s="947"/>
      <c r="AF24" s="947"/>
      <c r="AG24" s="947"/>
      <c r="AH24" s="947"/>
      <c r="AI24" s="505"/>
      <c r="AJ24" s="505"/>
      <c r="AK24" s="505"/>
    </row>
    <row r="25" spans="1:46" s="132" customFormat="1" ht="8.25" customHeight="1" x14ac:dyDescent="0.2">
      <c r="A25" s="947"/>
      <c r="B25" s="947"/>
      <c r="C25" s="947"/>
      <c r="D25" s="947"/>
      <c r="E25" s="947"/>
      <c r="F25" s="241"/>
      <c r="G25" s="241"/>
      <c r="H25" s="241"/>
      <c r="I25" s="241"/>
      <c r="J25" s="241"/>
      <c r="K25" s="241"/>
      <c r="V25" s="192"/>
      <c r="W25" s="192"/>
      <c r="X25" s="192"/>
      <c r="Y25" s="192"/>
      <c r="AA25" s="947" t="s">
        <v>527</v>
      </c>
      <c r="AB25" s="947"/>
      <c r="AC25" s="947"/>
      <c r="AD25" s="947"/>
      <c r="AE25" s="947"/>
      <c r="AF25" s="241"/>
      <c r="AG25" s="241"/>
      <c r="AH25" s="241"/>
      <c r="AI25" s="241"/>
      <c r="AJ25" s="241"/>
      <c r="AK25" s="241"/>
    </row>
    <row r="26" spans="1:46" s="132" customFormat="1" ht="9.75" customHeight="1" x14ac:dyDescent="0.2">
      <c r="A26" s="241"/>
      <c r="B26" s="241"/>
      <c r="C26" s="241"/>
      <c r="D26" s="241"/>
      <c r="E26" s="241"/>
      <c r="F26" s="241"/>
      <c r="G26" s="241"/>
      <c r="H26" s="241"/>
      <c r="I26" s="241"/>
      <c r="J26" s="241"/>
      <c r="K26" s="241"/>
      <c r="V26" s="192"/>
      <c r="W26" s="192"/>
      <c r="X26" s="192"/>
      <c r="Y26" s="192"/>
      <c r="AA26" s="241"/>
      <c r="AB26" s="241"/>
      <c r="AC26" s="241"/>
      <c r="AD26" s="241"/>
      <c r="AE26" s="241"/>
      <c r="AF26" s="241"/>
      <c r="AG26" s="241"/>
      <c r="AH26" s="241"/>
      <c r="AI26" s="241"/>
      <c r="AJ26" s="241"/>
      <c r="AK26" s="241"/>
    </row>
    <row r="27" spans="1:46" ht="15" customHeight="1" x14ac:dyDescent="0.25">
      <c r="A27" s="905" t="s">
        <v>462</v>
      </c>
      <c r="B27" s="905"/>
      <c r="C27" s="905"/>
      <c r="D27" s="905"/>
      <c r="E27" s="905"/>
      <c r="F27" s="905"/>
      <c r="G27" s="905"/>
      <c r="H27" s="905"/>
      <c r="I27" s="905"/>
      <c r="J27" s="905"/>
      <c r="K27" s="905"/>
      <c r="L27" s="905"/>
      <c r="M27" s="905"/>
      <c r="N27" s="905"/>
      <c r="O27" s="905"/>
      <c r="P27" s="905"/>
      <c r="Q27" s="459"/>
      <c r="R27" s="459"/>
      <c r="S27" s="459"/>
      <c r="T27" s="460"/>
      <c r="U27" s="460"/>
      <c r="V27" s="460"/>
      <c r="W27" s="460"/>
      <c r="X27" s="843">
        <v>29</v>
      </c>
      <c r="Y27" s="837"/>
      <c r="AA27" s="905" t="s">
        <v>462</v>
      </c>
      <c r="AB27" s="905"/>
      <c r="AC27" s="905"/>
      <c r="AD27" s="905"/>
      <c r="AE27" s="905"/>
      <c r="AF27" s="905"/>
      <c r="AG27" s="905"/>
      <c r="AH27" s="905"/>
      <c r="AI27" s="905"/>
      <c r="AJ27" s="905"/>
      <c r="AK27" s="905"/>
      <c r="AL27" s="905"/>
      <c r="AM27" s="905"/>
      <c r="AN27" s="905"/>
      <c r="AO27" s="905"/>
      <c r="AP27" s="905"/>
      <c r="AQ27" s="348"/>
      <c r="AR27" s="348"/>
      <c r="AS27" s="348"/>
      <c r="AT27" s="348"/>
    </row>
    <row r="28" spans="1:46" x14ac:dyDescent="0.25">
      <c r="G28" s="223"/>
    </row>
  </sheetData>
  <mergeCells count="32">
    <mergeCell ref="A1:X1"/>
    <mergeCell ref="AR4:AT4"/>
    <mergeCell ref="AA1:AT1"/>
    <mergeCell ref="AA23:AG23"/>
    <mergeCell ref="AA24:AH24"/>
    <mergeCell ref="AK3:AK5"/>
    <mergeCell ref="AA3:AA5"/>
    <mergeCell ref="AL3:AT3"/>
    <mergeCell ref="AB4:AD4"/>
    <mergeCell ref="AE4:AG4"/>
    <mergeCell ref="AH4:AJ4"/>
    <mergeCell ref="AB3:AJ3"/>
    <mergeCell ref="Q3:Q5"/>
    <mergeCell ref="M3:M5"/>
    <mergeCell ref="I3:I5"/>
    <mergeCell ref="E3:E5"/>
    <mergeCell ref="A23:I23"/>
    <mergeCell ref="A24:F24"/>
    <mergeCell ref="AA25:AE25"/>
    <mergeCell ref="AA27:AP27"/>
    <mergeCell ref="A3:A5"/>
    <mergeCell ref="B3:D4"/>
    <mergeCell ref="F3:H4"/>
    <mergeCell ref="J3:L4"/>
    <mergeCell ref="N3:P4"/>
    <mergeCell ref="R3:T4"/>
    <mergeCell ref="V3:X4"/>
    <mergeCell ref="AL4:AN4"/>
    <mergeCell ref="AO4:AQ4"/>
    <mergeCell ref="A25:E25"/>
    <mergeCell ref="A27:P27"/>
    <mergeCell ref="U3:U5"/>
  </mergeCells>
  <pageMargins left="0.7" right="0.7" top="0.75" bottom="0.75" header="0.3" footer="0.3"/>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sheetPr>
  <dimension ref="A1:V33"/>
  <sheetViews>
    <sheetView rightToLeft="1" view="pageBreakPreview" zoomScale="130" zoomScaleSheetLayoutView="130" workbookViewId="0">
      <pane ySplit="4" topLeftCell="A5" activePane="bottomLeft" state="frozen"/>
      <selection pane="bottomLeft" activeCell="H5" sqref="H5"/>
    </sheetView>
  </sheetViews>
  <sheetFormatPr defaultRowHeight="15" x14ac:dyDescent="0.25"/>
  <cols>
    <col min="1" max="1" width="9.7109375" customWidth="1"/>
    <col min="2" max="2" width="11.5703125" customWidth="1"/>
    <col min="3" max="3" width="6.140625" customWidth="1"/>
    <col min="4" max="4" width="1.42578125" customWidth="1"/>
    <col min="5" max="5" width="12.42578125" customWidth="1"/>
    <col min="6" max="6" width="6.140625" customWidth="1"/>
    <col min="7" max="7" width="1.42578125" customWidth="1"/>
    <col min="8" max="8" width="12.42578125" customWidth="1"/>
    <col min="9" max="9" width="6.140625" customWidth="1"/>
    <col min="10" max="10" width="1.42578125" customWidth="1"/>
    <col min="11" max="11" width="12.42578125" customWidth="1"/>
    <col min="12" max="12" width="6.140625" customWidth="1"/>
    <col min="13" max="13" width="1.42578125" customWidth="1"/>
    <col min="14" max="14" width="12.42578125" customWidth="1"/>
    <col min="15" max="15" width="6.140625" customWidth="1"/>
    <col min="16" max="16" width="1.42578125" customWidth="1"/>
    <col min="17" max="17" width="12.42578125" customWidth="1"/>
    <col min="18" max="18" width="6.140625" customWidth="1"/>
    <col min="19" max="19" width="16.28515625" customWidth="1"/>
  </cols>
  <sheetData>
    <row r="1" spans="1:22" ht="36" customHeight="1" x14ac:dyDescent="0.25">
      <c r="A1" s="978" t="s">
        <v>544</v>
      </c>
      <c r="B1" s="978"/>
      <c r="C1" s="978"/>
      <c r="D1" s="978"/>
      <c r="E1" s="978"/>
      <c r="F1" s="978"/>
      <c r="G1" s="978"/>
      <c r="H1" s="978"/>
      <c r="I1" s="978"/>
      <c r="J1" s="978"/>
      <c r="K1" s="978"/>
      <c r="L1" s="978"/>
      <c r="M1" s="978"/>
      <c r="N1" s="978"/>
      <c r="O1" s="978"/>
      <c r="P1" s="978"/>
      <c r="Q1" s="978"/>
      <c r="R1" s="978"/>
      <c r="S1" s="978"/>
    </row>
    <row r="2" spans="1:22" ht="21.75" customHeight="1" thickBot="1" x14ac:dyDescent="0.3">
      <c r="A2" s="157" t="s">
        <v>341</v>
      </c>
      <c r="B2" s="158"/>
      <c r="C2" s="158"/>
      <c r="D2" s="158"/>
      <c r="E2" s="158"/>
      <c r="F2" s="158"/>
      <c r="G2" s="158"/>
      <c r="H2" s="158"/>
      <c r="I2" s="158"/>
      <c r="J2" s="157"/>
      <c r="K2" s="158"/>
      <c r="L2" s="158"/>
      <c r="M2" s="157"/>
      <c r="N2" s="158"/>
      <c r="O2" s="158"/>
      <c r="P2" s="158"/>
      <c r="Q2" s="158"/>
    </row>
    <row r="3" spans="1:22" ht="28.5" customHeight="1" thickTop="1" x14ac:dyDescent="0.25">
      <c r="A3" s="979" t="s">
        <v>48</v>
      </c>
      <c r="B3" s="977" t="s">
        <v>209</v>
      </c>
      <c r="C3" s="977"/>
      <c r="D3" s="743"/>
      <c r="E3" s="977" t="s">
        <v>204</v>
      </c>
      <c r="F3" s="977"/>
      <c r="G3" s="743"/>
      <c r="H3" s="977" t="s">
        <v>206</v>
      </c>
      <c r="I3" s="977"/>
      <c r="J3" s="743"/>
      <c r="K3" s="977" t="s">
        <v>275</v>
      </c>
      <c r="L3" s="977"/>
      <c r="M3" s="743"/>
      <c r="N3" s="977" t="s">
        <v>208</v>
      </c>
      <c r="O3" s="977"/>
      <c r="P3" s="743"/>
      <c r="Q3" s="977" t="s">
        <v>63</v>
      </c>
      <c r="R3" s="977"/>
      <c r="S3" s="990" t="s">
        <v>280</v>
      </c>
    </row>
    <row r="4" spans="1:22" ht="37.15" customHeight="1" x14ac:dyDescent="0.25">
      <c r="A4" s="981"/>
      <c r="B4" s="798" t="s">
        <v>253</v>
      </c>
      <c r="C4" s="896" t="s">
        <v>203</v>
      </c>
      <c r="D4" s="799"/>
      <c r="E4" s="798" t="s">
        <v>253</v>
      </c>
      <c r="F4" s="896" t="s">
        <v>203</v>
      </c>
      <c r="G4" s="799"/>
      <c r="H4" s="798" t="s">
        <v>253</v>
      </c>
      <c r="I4" s="896" t="s">
        <v>203</v>
      </c>
      <c r="J4" s="799"/>
      <c r="K4" s="798" t="s">
        <v>253</v>
      </c>
      <c r="L4" s="896" t="s">
        <v>203</v>
      </c>
      <c r="M4" s="799"/>
      <c r="N4" s="798" t="s">
        <v>253</v>
      </c>
      <c r="O4" s="896" t="s">
        <v>203</v>
      </c>
      <c r="P4" s="799"/>
      <c r="Q4" s="798" t="s">
        <v>253</v>
      </c>
      <c r="R4" s="896" t="s">
        <v>203</v>
      </c>
      <c r="S4" s="991"/>
    </row>
    <row r="5" spans="1:22" ht="24" customHeight="1" x14ac:dyDescent="0.25">
      <c r="A5" s="507" t="s">
        <v>49</v>
      </c>
      <c r="B5" s="378">
        <f>'9'!J5</f>
        <v>1582665</v>
      </c>
      <c r="C5" s="368">
        <f>B5/B$21*100</f>
        <v>13.07204900867208</v>
      </c>
      <c r="D5" s="374"/>
      <c r="E5" s="378">
        <f>'10'!J5</f>
        <v>302793</v>
      </c>
      <c r="F5" s="375">
        <f>E5/E$21*100</f>
        <v>4.7256691861454163</v>
      </c>
      <c r="G5" s="330"/>
      <c r="H5" s="378">
        <v>2800</v>
      </c>
      <c r="I5" s="375">
        <f>H5/H$21*100</f>
        <v>23.740080037984129</v>
      </c>
      <c r="J5" s="376"/>
      <c r="K5" s="562">
        <f>'12'!K5</f>
        <v>145800</v>
      </c>
      <c r="L5" s="375">
        <f>K5/K$21*100</f>
        <v>69.736274437589856</v>
      </c>
      <c r="M5" s="376"/>
      <c r="N5" s="562">
        <f>'13'!J5</f>
        <v>4800</v>
      </c>
      <c r="O5" s="377">
        <f>N5/N$21*100</f>
        <v>87.668030391583869</v>
      </c>
      <c r="P5" s="378"/>
      <c r="Q5" s="378">
        <f>B5+E5+H5+K5+N5</f>
        <v>2038858</v>
      </c>
      <c r="R5" s="607">
        <f>Q5/Q$21*100</f>
        <v>10.879132477363266</v>
      </c>
      <c r="S5" s="378">
        <v>0</v>
      </c>
    </row>
    <row r="6" spans="1:22" ht="24" customHeight="1" x14ac:dyDescent="0.25">
      <c r="A6" s="135" t="s">
        <v>50</v>
      </c>
      <c r="B6" s="159">
        <f>'9'!J6</f>
        <v>496074</v>
      </c>
      <c r="C6" s="205">
        <f t="shared" ref="C6:C20" si="0">B6/B$21*100</f>
        <v>4.0973318042213567</v>
      </c>
      <c r="D6" s="170"/>
      <c r="E6" s="159">
        <f>'10'!J6</f>
        <v>116168</v>
      </c>
      <c r="F6" s="225">
        <f t="shared" ref="F6:F20" si="1">E6/E$21*100</f>
        <v>1.8130258560010988</v>
      </c>
      <c r="G6" s="139"/>
      <c r="H6" s="159">
        <v>1790</v>
      </c>
      <c r="I6" s="225">
        <f t="shared" ref="I6:I20" si="2">H6/H$21*100</f>
        <v>15.17669402428271</v>
      </c>
      <c r="J6" s="176"/>
      <c r="K6" s="548">
        <v>60247</v>
      </c>
      <c r="L6" s="225">
        <f t="shared" ref="L6:L20" si="3">K6/K$21*100</f>
        <v>28.816195651861982</v>
      </c>
      <c r="M6" s="176"/>
      <c r="N6" s="379">
        <f>'13'!J6</f>
        <v>0</v>
      </c>
      <c r="O6" s="244">
        <f t="shared" ref="O6:O20" si="4">N6/N$21*100</f>
        <v>0</v>
      </c>
      <c r="P6" s="159"/>
      <c r="Q6" s="159">
        <f t="shared" ref="Q6:Q7" si="5">B6+E6+H6+K6+N6</f>
        <v>674279</v>
      </c>
      <c r="R6" s="575">
        <f t="shared" ref="R6:R20" si="6">Q6/Q$21*100</f>
        <v>3.5978820338169828</v>
      </c>
      <c r="S6" s="159">
        <v>0</v>
      </c>
    </row>
    <row r="7" spans="1:22" ht="24" customHeight="1" x14ac:dyDescent="0.25">
      <c r="A7" s="135" t="s">
        <v>51</v>
      </c>
      <c r="B7" s="159">
        <f>'9'!J7</f>
        <v>528845</v>
      </c>
      <c r="C7" s="205">
        <f t="shared" si="0"/>
        <v>4.368004446924135</v>
      </c>
      <c r="D7" s="170"/>
      <c r="E7" s="159">
        <f>'10'!J7</f>
        <v>385876</v>
      </c>
      <c r="F7" s="225">
        <f t="shared" si="1"/>
        <v>6.0223397597469184</v>
      </c>
      <c r="G7" s="139"/>
      <c r="H7" s="259">
        <f>'11'!K7</f>
        <v>1166.4000000000001</v>
      </c>
      <c r="I7" s="225">
        <f t="shared" si="2"/>
        <v>9.8894390558231038</v>
      </c>
      <c r="J7" s="176"/>
      <c r="K7" s="575">
        <f>'12'!K7</f>
        <v>806.4</v>
      </c>
      <c r="L7" s="225">
        <f t="shared" si="3"/>
        <v>0.38570186355605257</v>
      </c>
      <c r="M7" s="176"/>
      <c r="N7" s="575">
        <v>295.2</v>
      </c>
      <c r="O7" s="244">
        <f t="shared" si="4"/>
        <v>5.3915838690824076</v>
      </c>
      <c r="P7" s="159"/>
      <c r="Q7" s="159">
        <f t="shared" si="5"/>
        <v>916989</v>
      </c>
      <c r="R7" s="575">
        <f t="shared" si="6"/>
        <v>4.8929571413432731</v>
      </c>
      <c r="S7" s="159">
        <v>0</v>
      </c>
    </row>
    <row r="8" spans="1:22" ht="24" customHeight="1" x14ac:dyDescent="0.25">
      <c r="A8" s="135" t="s">
        <v>264</v>
      </c>
      <c r="B8" s="159">
        <f>'9'!J8</f>
        <v>396270</v>
      </c>
      <c r="C8" s="205">
        <f>B8/B$21*100</f>
        <v>3.2729989357611906</v>
      </c>
      <c r="D8" s="170"/>
      <c r="E8" s="159">
        <f>'10'!J8</f>
        <v>543536</v>
      </c>
      <c r="F8" s="225">
        <f t="shared" si="1"/>
        <v>8.4829283595087563</v>
      </c>
      <c r="G8" s="139"/>
      <c r="H8" s="159">
        <v>1304</v>
      </c>
      <c r="I8" s="225">
        <f t="shared" si="2"/>
        <v>11.056094417689751</v>
      </c>
      <c r="J8" s="176"/>
      <c r="K8" s="548">
        <v>0</v>
      </c>
      <c r="L8" s="225">
        <f t="shared" si="3"/>
        <v>0</v>
      </c>
      <c r="M8" s="176"/>
      <c r="N8" s="379">
        <f>'13'!J8</f>
        <v>0</v>
      </c>
      <c r="O8" s="244">
        <f t="shared" si="4"/>
        <v>0</v>
      </c>
      <c r="P8" s="159"/>
      <c r="Q8" s="159">
        <f>B8+E8+H8+K8+N8</f>
        <v>941110</v>
      </c>
      <c r="R8" s="575">
        <f t="shared" si="6"/>
        <v>5.021664267826079</v>
      </c>
      <c r="S8" s="159">
        <v>0</v>
      </c>
    </row>
    <row r="9" spans="1:22" ht="24" customHeight="1" x14ac:dyDescent="0.25">
      <c r="A9" s="160" t="s">
        <v>62</v>
      </c>
      <c r="B9" s="159">
        <f>'9'!J9</f>
        <v>4000000</v>
      </c>
      <c r="C9" s="205">
        <f t="shared" si="0"/>
        <v>33.03806935434114</v>
      </c>
      <c r="D9" s="170"/>
      <c r="E9" s="159">
        <v>363286</v>
      </c>
      <c r="F9" s="225">
        <f t="shared" si="1"/>
        <v>5.6697792087598575</v>
      </c>
      <c r="G9" s="139"/>
      <c r="H9" s="159">
        <f>'11'!K9</f>
        <v>0</v>
      </c>
      <c r="I9" s="225">
        <f t="shared" si="2"/>
        <v>0</v>
      </c>
      <c r="J9" s="176"/>
      <c r="K9" s="548">
        <f>'12'!K9</f>
        <v>0</v>
      </c>
      <c r="L9" s="225">
        <f t="shared" si="3"/>
        <v>0</v>
      </c>
      <c r="M9" s="176"/>
      <c r="N9" s="379">
        <f>'13'!J9</f>
        <v>0</v>
      </c>
      <c r="O9" s="244">
        <f t="shared" si="4"/>
        <v>0</v>
      </c>
      <c r="P9" s="159"/>
      <c r="Q9" s="159">
        <f t="shared" ref="Q9:Q11" si="7">B9+E9+H9+K9+N9</f>
        <v>4363286</v>
      </c>
      <c r="R9" s="575">
        <f t="shared" si="6"/>
        <v>23.282036527617151</v>
      </c>
      <c r="S9" s="159">
        <v>0</v>
      </c>
    </row>
    <row r="10" spans="1:22" ht="24" customHeight="1" x14ac:dyDescent="0.25">
      <c r="A10" s="160" t="s">
        <v>53</v>
      </c>
      <c r="B10" s="159">
        <f>'9'!J10</f>
        <v>559790</v>
      </c>
      <c r="C10" s="205">
        <f t="shared" si="0"/>
        <v>4.6235952109666565</v>
      </c>
      <c r="D10" s="170"/>
      <c r="E10" s="159">
        <f>'10'!J10</f>
        <v>377970</v>
      </c>
      <c r="F10" s="225">
        <f t="shared" si="1"/>
        <v>5.8989513703664977</v>
      </c>
      <c r="G10" s="139"/>
      <c r="H10" s="159">
        <f>'11'!K10</f>
        <v>0</v>
      </c>
      <c r="I10" s="225">
        <f t="shared" si="2"/>
        <v>0</v>
      </c>
      <c r="J10" s="176"/>
      <c r="K10" s="548">
        <f>'12'!K10</f>
        <v>0</v>
      </c>
      <c r="L10" s="225">
        <f t="shared" si="3"/>
        <v>0</v>
      </c>
      <c r="M10" s="176"/>
      <c r="N10" s="379">
        <f>'13'!J10</f>
        <v>0</v>
      </c>
      <c r="O10" s="244">
        <f t="shared" si="4"/>
        <v>0</v>
      </c>
      <c r="P10" s="159"/>
      <c r="Q10" s="159">
        <f t="shared" si="7"/>
        <v>937760</v>
      </c>
      <c r="R10" s="575">
        <f t="shared" si="6"/>
        <v>5.0037890191333458</v>
      </c>
      <c r="S10" s="159">
        <v>0</v>
      </c>
    </row>
    <row r="11" spans="1:22" ht="24" customHeight="1" x14ac:dyDescent="0.25">
      <c r="A11" s="160" t="s">
        <v>55</v>
      </c>
      <c r="B11" s="159">
        <f>'9'!J11</f>
        <v>642400</v>
      </c>
      <c r="C11" s="205">
        <f>B11/B$21*100</f>
        <v>5.3059139383071869</v>
      </c>
      <c r="D11" s="170"/>
      <c r="E11" s="159">
        <f>'10'!J11</f>
        <v>466900</v>
      </c>
      <c r="F11" s="225">
        <f t="shared" si="1"/>
        <v>7.2868756642699619</v>
      </c>
      <c r="G11" s="139"/>
      <c r="H11" s="159">
        <f>'11'!K11</f>
        <v>0</v>
      </c>
      <c r="I11" s="225">
        <f t="shared" si="2"/>
        <v>0</v>
      </c>
      <c r="J11" s="176"/>
      <c r="K11" s="548">
        <f>'12'!K11</f>
        <v>220</v>
      </c>
      <c r="L11" s="225">
        <f t="shared" si="3"/>
        <v>0.10522620285507386</v>
      </c>
      <c r="M11" s="176"/>
      <c r="N11" s="379">
        <f>'13'!J11</f>
        <v>0</v>
      </c>
      <c r="O11" s="244">
        <f t="shared" si="4"/>
        <v>0</v>
      </c>
      <c r="P11" s="159"/>
      <c r="Q11" s="159">
        <f t="shared" si="7"/>
        <v>1109520</v>
      </c>
      <c r="R11" s="575">
        <f t="shared" si="6"/>
        <v>5.9202823670329616</v>
      </c>
      <c r="S11" s="159">
        <v>0</v>
      </c>
    </row>
    <row r="12" spans="1:22" ht="24" customHeight="1" x14ac:dyDescent="0.25">
      <c r="A12" s="160" t="s">
        <v>47</v>
      </c>
      <c r="B12" s="159">
        <f>'9'!J12</f>
        <v>488400</v>
      </c>
      <c r="C12" s="205">
        <f t="shared" si="0"/>
        <v>4.0339482681650534</v>
      </c>
      <c r="D12" s="170"/>
      <c r="E12" s="159">
        <f>'10'!J12</f>
        <v>163248</v>
      </c>
      <c r="F12" s="225">
        <f t="shared" si="1"/>
        <v>2.5478001251675795</v>
      </c>
      <c r="G12" s="139"/>
      <c r="H12" s="159">
        <f>'11'!K12</f>
        <v>376</v>
      </c>
      <c r="I12" s="225">
        <f t="shared" si="2"/>
        <v>3.1879536051007262</v>
      </c>
      <c r="J12" s="176"/>
      <c r="K12" s="548">
        <f>'12'!K12</f>
        <v>0</v>
      </c>
      <c r="L12" s="225">
        <f t="shared" si="3"/>
        <v>0</v>
      </c>
      <c r="M12" s="176"/>
      <c r="N12" s="379">
        <f>'13'!J12</f>
        <v>0</v>
      </c>
      <c r="O12" s="244">
        <f t="shared" si="4"/>
        <v>0</v>
      </c>
      <c r="P12" s="159"/>
      <c r="Q12" s="159">
        <f>B12+E12+H12+K12+N12</f>
        <v>652024</v>
      </c>
      <c r="R12" s="575">
        <f>Q12/Q$21*100</f>
        <v>3.4791316876507854</v>
      </c>
      <c r="S12" s="159">
        <v>0</v>
      </c>
    </row>
    <row r="13" spans="1:22" ht="24" customHeight="1" x14ac:dyDescent="0.25">
      <c r="A13" s="160" t="s">
        <v>54</v>
      </c>
      <c r="B13" s="159">
        <f>'9'!J13</f>
        <v>455070</v>
      </c>
      <c r="C13" s="205">
        <f>B13/B$21*100</f>
        <v>3.7586585552700056</v>
      </c>
      <c r="D13" s="170"/>
      <c r="E13" s="159">
        <f>'10'!J13</f>
        <v>458262</v>
      </c>
      <c r="F13" s="225">
        <f t="shared" si="1"/>
        <v>7.1520630020554323</v>
      </c>
      <c r="G13" s="139"/>
      <c r="H13" s="159">
        <v>193</v>
      </c>
      <c r="I13" s="225">
        <f t="shared" si="2"/>
        <v>1.6363698026181916</v>
      </c>
      <c r="J13" s="176"/>
      <c r="K13" s="548">
        <f>'12'!K13</f>
        <v>0</v>
      </c>
      <c r="L13" s="225">
        <f t="shared" si="3"/>
        <v>0</v>
      </c>
      <c r="M13" s="176"/>
      <c r="N13" s="379">
        <f>'13'!J13</f>
        <v>0</v>
      </c>
      <c r="O13" s="244">
        <f t="shared" si="4"/>
        <v>0</v>
      </c>
      <c r="P13" s="159"/>
      <c r="Q13" s="159">
        <f t="shared" ref="Q13:Q15" si="8">B13+E13+H13+K13+N13</f>
        <v>913525</v>
      </c>
      <c r="R13" s="575">
        <f t="shared" si="6"/>
        <v>4.8744736006054747</v>
      </c>
      <c r="S13" s="159">
        <v>193</v>
      </c>
      <c r="T13" s="32"/>
      <c r="U13" s="32"/>
      <c r="V13" s="32"/>
    </row>
    <row r="14" spans="1:22" ht="24" customHeight="1" x14ac:dyDescent="0.25">
      <c r="A14" s="160" t="s">
        <v>52</v>
      </c>
      <c r="B14" s="159">
        <f>'9'!J14</f>
        <v>353556</v>
      </c>
      <c r="C14" s="205">
        <f t="shared" si="0"/>
        <v>2.9202019121608589</v>
      </c>
      <c r="D14" s="170"/>
      <c r="E14" s="159">
        <f>'10'!J14</f>
        <v>330697</v>
      </c>
      <c r="F14" s="225">
        <f t="shared" si="1"/>
        <v>5.1611649636904771</v>
      </c>
      <c r="G14" s="139"/>
      <c r="H14" s="159">
        <f>'11'!K14</f>
        <v>838</v>
      </c>
      <c r="I14" s="225">
        <f t="shared" si="2"/>
        <v>7.1050668113681077</v>
      </c>
      <c r="J14" s="176"/>
      <c r="K14" s="548">
        <f>'12'!K14</f>
        <v>0</v>
      </c>
      <c r="L14" s="225">
        <f t="shared" si="3"/>
        <v>0</v>
      </c>
      <c r="M14" s="176"/>
      <c r="N14" s="379">
        <f>'13'!J14</f>
        <v>0</v>
      </c>
      <c r="O14" s="244">
        <f t="shared" si="4"/>
        <v>0</v>
      </c>
      <c r="P14" s="159"/>
      <c r="Q14" s="159">
        <f t="shared" si="8"/>
        <v>685091</v>
      </c>
      <c r="R14" s="575">
        <f t="shared" si="6"/>
        <v>3.6555737319858848</v>
      </c>
      <c r="S14" s="159">
        <v>0</v>
      </c>
    </row>
    <row r="15" spans="1:22" ht="24" customHeight="1" x14ac:dyDescent="0.25">
      <c r="A15" s="160" t="s">
        <v>56</v>
      </c>
      <c r="B15" s="159">
        <f>'9'!J15</f>
        <v>894400</v>
      </c>
      <c r="C15" s="205">
        <f t="shared" si="0"/>
        <v>7.3873123076306797</v>
      </c>
      <c r="D15" s="170"/>
      <c r="E15" s="159">
        <f>'10'!J15</f>
        <v>313905</v>
      </c>
      <c r="F15" s="225">
        <f t="shared" si="1"/>
        <v>4.8990933934304186</v>
      </c>
      <c r="G15" s="139"/>
      <c r="H15" s="159">
        <f>'11'!K15</f>
        <v>1600</v>
      </c>
      <c r="I15" s="225">
        <f t="shared" si="2"/>
        <v>13.565760021705216</v>
      </c>
      <c r="J15" s="176"/>
      <c r="K15" s="548">
        <f>'12'!K15</f>
        <v>0</v>
      </c>
      <c r="L15" s="225">
        <f t="shared" si="3"/>
        <v>0</v>
      </c>
      <c r="M15" s="176"/>
      <c r="N15" s="379">
        <f>'13'!J15</f>
        <v>0</v>
      </c>
      <c r="O15" s="244">
        <f t="shared" si="4"/>
        <v>0</v>
      </c>
      <c r="P15" s="159"/>
      <c r="Q15" s="159">
        <f t="shared" si="8"/>
        <v>1209905</v>
      </c>
      <c r="R15" s="575">
        <f t="shared" si="6"/>
        <v>6.4559261998747344</v>
      </c>
      <c r="S15" s="159">
        <v>0</v>
      </c>
    </row>
    <row r="16" spans="1:22" ht="24" customHeight="1" x14ac:dyDescent="0.25">
      <c r="A16" s="160" t="s">
        <v>57</v>
      </c>
      <c r="B16" s="159">
        <f>'9'!J16</f>
        <v>635000</v>
      </c>
      <c r="C16" s="205">
        <f>B16/B$21*100</f>
        <v>5.2447935100016556</v>
      </c>
      <c r="D16" s="170"/>
      <c r="E16" s="159">
        <f>'10'!J16</f>
        <v>175000</v>
      </c>
      <c r="F16" s="225">
        <f t="shared" si="1"/>
        <v>2.7312127677173774</v>
      </c>
      <c r="G16" s="139"/>
      <c r="H16" s="159">
        <f>'11'!K16</f>
        <v>120</v>
      </c>
      <c r="I16" s="225">
        <f t="shared" si="2"/>
        <v>1.0174320016278913</v>
      </c>
      <c r="J16" s="176"/>
      <c r="K16" s="548">
        <f>'12'!K16</f>
        <v>0</v>
      </c>
      <c r="L16" s="225">
        <f t="shared" si="3"/>
        <v>0</v>
      </c>
      <c r="M16" s="176"/>
      <c r="N16" s="379">
        <f>'13'!J16</f>
        <v>380</v>
      </c>
      <c r="O16" s="244">
        <f t="shared" si="4"/>
        <v>6.940385739333724</v>
      </c>
      <c r="P16" s="159"/>
      <c r="Q16" s="159">
        <f>B16+E16+H16+K16+N16</f>
        <v>810500</v>
      </c>
      <c r="R16" s="575">
        <f t="shared" si="6"/>
        <v>4.3247430046148017</v>
      </c>
      <c r="S16" s="159">
        <v>0</v>
      </c>
    </row>
    <row r="17" spans="1:19" ht="24" customHeight="1" x14ac:dyDescent="0.25">
      <c r="A17" s="160" t="s">
        <v>58</v>
      </c>
      <c r="B17" s="159">
        <f>'9'!J17</f>
        <v>144080</v>
      </c>
      <c r="C17" s="205">
        <f t="shared" si="0"/>
        <v>1.1900312581433679</v>
      </c>
      <c r="D17" s="170"/>
      <c r="E17" s="159">
        <f>'10'!J17</f>
        <v>171859</v>
      </c>
      <c r="F17" s="225">
        <f t="shared" si="1"/>
        <v>2.6821914002693759</v>
      </c>
      <c r="G17" s="139"/>
      <c r="H17" s="159">
        <v>377</v>
      </c>
      <c r="I17" s="225">
        <f t="shared" si="2"/>
        <v>3.1964322051142919</v>
      </c>
      <c r="J17" s="176"/>
      <c r="K17" s="548">
        <f>'12'!K17</f>
        <v>2000</v>
      </c>
      <c r="L17" s="225">
        <f t="shared" si="3"/>
        <v>0.95660184413703508</v>
      </c>
      <c r="M17" s="176"/>
      <c r="N17" s="379">
        <f>'13'!J17</f>
        <v>0</v>
      </c>
      <c r="O17" s="244">
        <f t="shared" si="4"/>
        <v>0</v>
      </c>
      <c r="P17" s="159"/>
      <c r="Q17" s="159">
        <f>B17+E17+H17+K17+N17</f>
        <v>318316</v>
      </c>
      <c r="R17" s="575">
        <f t="shared" si="6"/>
        <v>1.698500794888298</v>
      </c>
      <c r="S17" s="159">
        <v>960</v>
      </c>
    </row>
    <row r="18" spans="1:19" ht="24" customHeight="1" x14ac:dyDescent="0.25">
      <c r="A18" s="160" t="s">
        <v>59</v>
      </c>
      <c r="B18" s="159">
        <f>'9'!J18</f>
        <v>393855</v>
      </c>
      <c r="C18" s="205">
        <f t="shared" si="0"/>
        <v>3.2530522013885075</v>
      </c>
      <c r="D18" s="170"/>
      <c r="E18" s="159">
        <f>'10'!J18</f>
        <v>437548</v>
      </c>
      <c r="F18" s="225">
        <f t="shared" si="1"/>
        <v>6.8287810519383028</v>
      </c>
      <c r="G18" s="139"/>
      <c r="H18" s="159">
        <v>1230</v>
      </c>
      <c r="I18" s="225">
        <f t="shared" si="2"/>
        <v>10.428678016685886</v>
      </c>
      <c r="J18" s="176"/>
      <c r="K18" s="548">
        <f>'12'!K18</f>
        <v>0</v>
      </c>
      <c r="L18" s="225">
        <f t="shared" si="3"/>
        <v>0</v>
      </c>
      <c r="M18" s="176"/>
      <c r="N18" s="379">
        <f>'13'!J18</f>
        <v>0</v>
      </c>
      <c r="O18" s="244">
        <f t="shared" si="4"/>
        <v>0</v>
      </c>
      <c r="P18" s="159"/>
      <c r="Q18" s="159">
        <f t="shared" ref="Q18:Q20" si="9">B18+E18+H18+K18+N18</f>
        <v>832633</v>
      </c>
      <c r="R18" s="575">
        <f t="shared" si="6"/>
        <v>4.4428423715748755</v>
      </c>
      <c r="S18" s="159">
        <v>403</v>
      </c>
    </row>
    <row r="19" spans="1:19" ht="24" customHeight="1" x14ac:dyDescent="0.25">
      <c r="A19" s="160" t="s">
        <v>60</v>
      </c>
      <c r="B19" s="159">
        <f>'9'!J19</f>
        <v>168960</v>
      </c>
      <c r="C19" s="205">
        <f>B19/B$21*100</f>
        <v>1.3955280495273699</v>
      </c>
      <c r="D19" s="170"/>
      <c r="E19" s="159">
        <f>'10'!J19</f>
        <v>500094</v>
      </c>
      <c r="F19" s="225">
        <f t="shared" si="1"/>
        <v>7.8049321020505946</v>
      </c>
      <c r="G19" s="139"/>
      <c r="H19" s="159">
        <v>0</v>
      </c>
      <c r="I19" s="225">
        <f t="shared" si="2"/>
        <v>0</v>
      </c>
      <c r="J19" s="176"/>
      <c r="K19" s="548">
        <f>'12'!K19</f>
        <v>0</v>
      </c>
      <c r="L19" s="225">
        <f t="shared" si="3"/>
        <v>0</v>
      </c>
      <c r="M19" s="176"/>
      <c r="N19" s="379">
        <f>'13'!J19</f>
        <v>0</v>
      </c>
      <c r="O19" s="244">
        <f t="shared" si="4"/>
        <v>0</v>
      </c>
      <c r="P19" s="159"/>
      <c r="Q19" s="159">
        <f t="shared" si="9"/>
        <v>669054</v>
      </c>
      <c r="R19" s="575">
        <f t="shared" si="6"/>
        <v>3.5700019817514521</v>
      </c>
      <c r="S19" s="159">
        <v>2200</v>
      </c>
    </row>
    <row r="20" spans="1:19" ht="24" customHeight="1" thickBot="1" x14ac:dyDescent="0.3">
      <c r="A20" s="380" t="s">
        <v>61</v>
      </c>
      <c r="B20" s="159">
        <f>'9'!J20</f>
        <v>367880</v>
      </c>
      <c r="C20" s="574">
        <f t="shared" si="0"/>
        <v>3.0385112385187547</v>
      </c>
      <c r="D20" s="381"/>
      <c r="E20" s="159">
        <f>'10'!J20</f>
        <v>1300268</v>
      </c>
      <c r="F20" s="382">
        <f t="shared" si="1"/>
        <v>20.293191788881934</v>
      </c>
      <c r="G20" s="278"/>
      <c r="H20" s="159">
        <v>0</v>
      </c>
      <c r="I20" s="382">
        <f t="shared" si="2"/>
        <v>0</v>
      </c>
      <c r="J20" s="383"/>
      <c r="K20" s="548">
        <v>0</v>
      </c>
      <c r="L20" s="382">
        <f t="shared" si="3"/>
        <v>0</v>
      </c>
      <c r="M20" s="383"/>
      <c r="N20" s="379">
        <v>0</v>
      </c>
      <c r="O20" s="285">
        <f t="shared" si="4"/>
        <v>0</v>
      </c>
      <c r="P20" s="384"/>
      <c r="Q20" s="159">
        <f t="shared" si="9"/>
        <v>1668148</v>
      </c>
      <c r="R20" s="575">
        <f t="shared" si="6"/>
        <v>8.9010627929206336</v>
      </c>
      <c r="S20" s="159">
        <v>693260</v>
      </c>
    </row>
    <row r="21" spans="1:19" ht="24" customHeight="1" thickTop="1" thickBot="1" x14ac:dyDescent="0.3">
      <c r="A21" s="146" t="s">
        <v>251</v>
      </c>
      <c r="B21" s="161">
        <f>SUM(B5:B20)</f>
        <v>12107245</v>
      </c>
      <c r="C21" s="193">
        <f>SUM(C5:C20)</f>
        <v>100</v>
      </c>
      <c r="D21" s="171"/>
      <c r="E21" s="161">
        <f>SUM(E5:E20)</f>
        <v>6407410</v>
      </c>
      <c r="F21" s="151">
        <f>SUM(F5:F20)</f>
        <v>100</v>
      </c>
      <c r="G21" s="149"/>
      <c r="H21" s="356">
        <f>SUM(H5:H20)</f>
        <v>11794.4</v>
      </c>
      <c r="I21" s="151">
        <f>SUM(I5:I20)</f>
        <v>100</v>
      </c>
      <c r="J21" s="149"/>
      <c r="K21" s="356">
        <f>SUM(K5:K20)</f>
        <v>209073.4</v>
      </c>
      <c r="L21" s="151">
        <f>SUM(L5:L20)</f>
        <v>100.00000000000001</v>
      </c>
      <c r="M21" s="149"/>
      <c r="N21" s="356">
        <f>SUM(N5:N20)</f>
        <v>5475.2</v>
      </c>
      <c r="O21" s="152">
        <f>SUM(O5:O20)</f>
        <v>100</v>
      </c>
      <c r="P21" s="161"/>
      <c r="Q21" s="161">
        <f>SUM(Q5:Q20)</f>
        <v>18740998</v>
      </c>
      <c r="R21" s="193">
        <f>SUM(R5:R20)</f>
        <v>100</v>
      </c>
      <c r="S21" s="161">
        <f>SUM(S5:S20)</f>
        <v>697016</v>
      </c>
    </row>
    <row r="22" spans="1:19" s="132" customFormat="1" ht="9.75" customHeight="1" thickTop="1" x14ac:dyDescent="0.2">
      <c r="A22" s="947"/>
      <c r="B22" s="947"/>
      <c r="C22" s="947"/>
      <c r="D22" s="947"/>
      <c r="E22" s="947"/>
      <c r="F22" s="947"/>
      <c r="G22" s="947"/>
      <c r="H22" s="241"/>
      <c r="I22" s="241"/>
      <c r="J22" s="241"/>
      <c r="K22" s="241"/>
      <c r="L22" s="241"/>
      <c r="M22" s="241"/>
      <c r="N22" s="241"/>
    </row>
    <row r="23" spans="1:19" s="132" customFormat="1" ht="20.25" customHeight="1" x14ac:dyDescent="0.2">
      <c r="A23" s="910" t="s">
        <v>672</v>
      </c>
      <c r="B23" s="910"/>
      <c r="C23" s="910"/>
      <c r="D23" s="910"/>
      <c r="E23" s="910"/>
      <c r="F23" s="910"/>
      <c r="G23" s="910"/>
      <c r="H23" s="910"/>
      <c r="I23" s="910"/>
      <c r="J23" s="673"/>
      <c r="K23" s="673"/>
      <c r="L23" s="673"/>
      <c r="M23" s="673"/>
      <c r="N23" s="216"/>
    </row>
    <row r="24" spans="1:19" s="132" customFormat="1" ht="20.25" customHeight="1" x14ac:dyDescent="0.2">
      <c r="A24" s="947" t="s">
        <v>673</v>
      </c>
      <c r="B24" s="947"/>
      <c r="C24" s="947"/>
      <c r="D24" s="947"/>
      <c r="E24" s="947"/>
      <c r="F24" s="947"/>
      <c r="G24" s="216"/>
      <c r="H24" s="216"/>
      <c r="I24" s="216"/>
      <c r="J24" s="505"/>
      <c r="K24" s="505"/>
      <c r="L24" s="505"/>
      <c r="M24" s="505"/>
      <c r="N24" s="241"/>
    </row>
    <row r="25" spans="1:19" s="132" customFormat="1" ht="9" customHeight="1" x14ac:dyDescent="0.2">
      <c r="A25" s="947"/>
      <c r="B25" s="947"/>
      <c r="C25" s="947"/>
      <c r="D25" s="947"/>
      <c r="E25" s="947"/>
      <c r="F25" s="947"/>
      <c r="G25" s="947"/>
      <c r="H25" s="241"/>
      <c r="I25" s="241"/>
      <c r="J25" s="241"/>
      <c r="K25" s="241"/>
      <c r="L25" s="241"/>
      <c r="M25" s="241"/>
      <c r="N25" s="241"/>
    </row>
    <row r="26" spans="1:19" s="132" customFormat="1" ht="19.5" customHeight="1" x14ac:dyDescent="0.2">
      <c r="A26" s="241"/>
      <c r="B26" s="241"/>
      <c r="C26" s="241"/>
      <c r="D26" s="241"/>
      <c r="E26" s="241"/>
      <c r="F26" s="241"/>
      <c r="G26" s="241"/>
      <c r="H26" s="241"/>
      <c r="I26" s="241"/>
      <c r="J26" s="241"/>
      <c r="K26" s="241"/>
      <c r="L26" s="241"/>
      <c r="M26" s="241"/>
      <c r="N26" s="241"/>
      <c r="O26" s="241"/>
      <c r="P26" s="241"/>
      <c r="Q26" s="241"/>
    </row>
    <row r="27" spans="1:19" ht="15.75" customHeight="1" x14ac:dyDescent="0.25">
      <c r="A27" s="905" t="s">
        <v>462</v>
      </c>
      <c r="B27" s="905"/>
      <c r="C27" s="905"/>
      <c r="D27" s="905"/>
      <c r="E27" s="905"/>
      <c r="F27" s="905"/>
      <c r="G27" s="459"/>
      <c r="H27" s="459"/>
      <c r="I27" s="459"/>
      <c r="J27" s="992"/>
      <c r="K27" s="992"/>
      <c r="L27" s="992"/>
      <c r="M27" s="992"/>
      <c r="N27" s="992"/>
      <c r="O27" s="992"/>
      <c r="P27" s="992"/>
      <c r="Q27" s="461"/>
      <c r="R27" s="462"/>
      <c r="S27" s="844">
        <v>30</v>
      </c>
    </row>
    <row r="33" spans="15:15" x14ac:dyDescent="0.25">
      <c r="O33">
        <v>16685776</v>
      </c>
    </row>
  </sheetData>
  <mergeCells count="15">
    <mergeCell ref="S3:S4"/>
    <mergeCell ref="A1:S1"/>
    <mergeCell ref="Q3:R3"/>
    <mergeCell ref="J27:P27"/>
    <mergeCell ref="A3:A4"/>
    <mergeCell ref="B3:C3"/>
    <mergeCell ref="E3:F3"/>
    <mergeCell ref="H3:I3"/>
    <mergeCell ref="N3:O3"/>
    <mergeCell ref="K3:L3"/>
    <mergeCell ref="A27:F27"/>
    <mergeCell ref="A22:G22"/>
    <mergeCell ref="A25:G25"/>
    <mergeCell ref="A23:I23"/>
    <mergeCell ref="A24:F24"/>
  </mergeCells>
  <printOptions horizontalCentered="1"/>
  <pageMargins left="0.51180993000874897" right="0.51180993000874897" top="0.55118110236220497" bottom="0.55118110236220497" header="0.31496062992126" footer="0.31496062992126"/>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V27"/>
  <sheetViews>
    <sheetView rightToLeft="1" view="pageBreakPreview" zoomScale="126" zoomScaleNormal="110" zoomScaleSheetLayoutView="126" workbookViewId="0">
      <pane ySplit="4" topLeftCell="A5" activePane="bottomLeft" state="frozen"/>
      <selection pane="bottomLeft" activeCell="L9" sqref="L9"/>
    </sheetView>
  </sheetViews>
  <sheetFormatPr defaultRowHeight="15" x14ac:dyDescent="0.25"/>
  <cols>
    <col min="1" max="1" width="10" customWidth="1"/>
    <col min="2" max="2" width="11.7109375" customWidth="1"/>
    <col min="3" max="3" width="6.7109375" customWidth="1"/>
    <col min="4" max="4" width="0.5703125" customWidth="1"/>
    <col min="5" max="5" width="11.7109375" customWidth="1"/>
    <col min="6" max="6" width="6.7109375" customWidth="1"/>
    <col min="7" max="7" width="0.85546875" customWidth="1"/>
    <col min="8" max="8" width="10.140625" customWidth="1"/>
    <col min="9" max="9" width="6.7109375" customWidth="1"/>
    <col min="10" max="10" width="0.42578125" customWidth="1"/>
    <col min="11" max="11" width="11.7109375" customWidth="1"/>
    <col min="12" max="12" width="6.140625" customWidth="1"/>
    <col min="13" max="13" width="0.42578125" customWidth="1"/>
    <col min="14" max="14" width="10.85546875" customWidth="1"/>
    <col min="15" max="15" width="6.7109375" customWidth="1"/>
    <col min="16" max="16" width="0.7109375" customWidth="1"/>
    <col min="17" max="17" width="12.140625" customWidth="1"/>
    <col min="18" max="18" width="9.140625" customWidth="1"/>
    <col min="19" max="19" width="0.85546875" customWidth="1"/>
    <col min="20" max="20" width="11.7109375" customWidth="1"/>
    <col min="21" max="21" width="6.7109375" customWidth="1"/>
    <col min="22" max="22" width="9"/>
  </cols>
  <sheetData>
    <row r="1" spans="1:22" ht="25.15" customHeight="1" x14ac:dyDescent="0.25">
      <c r="A1" s="978" t="s">
        <v>543</v>
      </c>
      <c r="B1" s="978"/>
      <c r="C1" s="978"/>
      <c r="D1" s="978"/>
      <c r="E1" s="978"/>
      <c r="F1" s="978"/>
      <c r="G1" s="978"/>
      <c r="H1" s="978"/>
      <c r="I1" s="978"/>
      <c r="J1" s="978"/>
      <c r="K1" s="978"/>
      <c r="L1" s="978"/>
      <c r="M1" s="978"/>
      <c r="N1" s="978"/>
      <c r="O1" s="978"/>
      <c r="P1" s="978"/>
      <c r="Q1" s="978"/>
      <c r="R1" s="978"/>
      <c r="S1" s="978"/>
      <c r="T1" s="978"/>
      <c r="U1" s="978"/>
    </row>
    <row r="2" spans="1:22" ht="22.5" customHeight="1" thickBot="1" x14ac:dyDescent="0.3">
      <c r="A2" s="157" t="s">
        <v>436</v>
      </c>
      <c r="B2" s="158"/>
      <c r="C2" s="158"/>
      <c r="D2" s="158"/>
      <c r="E2" s="158"/>
      <c r="F2" s="158"/>
      <c r="G2" s="158"/>
      <c r="H2" s="158"/>
      <c r="I2" s="158"/>
      <c r="J2" s="157"/>
      <c r="K2" s="158"/>
      <c r="L2" s="158"/>
      <c r="M2" s="157"/>
      <c r="N2" s="158"/>
      <c r="O2" s="158"/>
      <c r="P2" s="158"/>
      <c r="Q2" s="158"/>
      <c r="R2" s="158"/>
      <c r="S2" s="158"/>
      <c r="T2" s="158"/>
    </row>
    <row r="3" spans="1:22" ht="39" customHeight="1" thickTop="1" x14ac:dyDescent="0.25">
      <c r="A3" s="979" t="s">
        <v>48</v>
      </c>
      <c r="B3" s="977" t="s">
        <v>209</v>
      </c>
      <c r="C3" s="977"/>
      <c r="D3" s="743"/>
      <c r="E3" s="977" t="s">
        <v>204</v>
      </c>
      <c r="F3" s="977"/>
      <c r="G3" s="743"/>
      <c r="H3" s="977" t="s">
        <v>206</v>
      </c>
      <c r="I3" s="977"/>
      <c r="J3" s="743"/>
      <c r="K3" s="977" t="s">
        <v>275</v>
      </c>
      <c r="L3" s="977"/>
      <c r="M3" s="743"/>
      <c r="N3" s="977" t="s">
        <v>208</v>
      </c>
      <c r="O3" s="977"/>
      <c r="P3" s="743"/>
      <c r="Q3" s="982" t="s">
        <v>459</v>
      </c>
      <c r="R3" s="982"/>
      <c r="S3" s="743"/>
      <c r="T3" s="977" t="s">
        <v>262</v>
      </c>
      <c r="U3" s="977"/>
    </row>
    <row r="4" spans="1:22" ht="25.15" customHeight="1" x14ac:dyDescent="0.25">
      <c r="A4" s="980"/>
      <c r="B4" s="800" t="s">
        <v>253</v>
      </c>
      <c r="C4" s="903" t="s">
        <v>203</v>
      </c>
      <c r="D4" s="796"/>
      <c r="E4" s="800" t="s">
        <v>253</v>
      </c>
      <c r="F4" s="903" t="s">
        <v>203</v>
      </c>
      <c r="G4" s="796"/>
      <c r="H4" s="800" t="s">
        <v>253</v>
      </c>
      <c r="I4" s="903" t="s">
        <v>203</v>
      </c>
      <c r="J4" s="796"/>
      <c r="K4" s="800" t="s">
        <v>253</v>
      </c>
      <c r="L4" s="903" t="s">
        <v>203</v>
      </c>
      <c r="M4" s="796"/>
      <c r="N4" s="800" t="s">
        <v>253</v>
      </c>
      <c r="O4" s="903" t="s">
        <v>203</v>
      </c>
      <c r="P4" s="796"/>
      <c r="Q4" s="801" t="s">
        <v>253</v>
      </c>
      <c r="R4" s="903" t="s">
        <v>203</v>
      </c>
      <c r="S4" s="796"/>
      <c r="T4" s="800" t="s">
        <v>253</v>
      </c>
      <c r="U4" s="903" t="s">
        <v>203</v>
      </c>
    </row>
    <row r="5" spans="1:22" ht="24" customHeight="1" x14ac:dyDescent="0.25">
      <c r="A5" s="131" t="s">
        <v>49</v>
      </c>
      <c r="B5" s="224">
        <f>'9'!G5</f>
        <v>1507300</v>
      </c>
      <c r="C5" s="264">
        <f>B5/B$21*100</f>
        <v>13.700655982645532</v>
      </c>
      <c r="D5" s="897"/>
      <c r="E5" s="898">
        <f>'10'!G5</f>
        <v>288375</v>
      </c>
      <c r="F5" s="899">
        <f>E5/E$21*100</f>
        <v>4.9065538628594583</v>
      </c>
      <c r="G5" s="224"/>
      <c r="H5" s="898">
        <f>'11'!G5</f>
        <v>1800</v>
      </c>
      <c r="I5" s="899">
        <f>H5/H$21*100</f>
        <v>0.6172255300938595</v>
      </c>
      <c r="J5" s="194"/>
      <c r="K5" s="898">
        <f>'12'!J5</f>
        <v>117600</v>
      </c>
      <c r="L5" s="899">
        <f>K5/K$21*100</f>
        <v>66.247698793796147</v>
      </c>
      <c r="M5" s="194"/>
      <c r="N5" s="273">
        <f>'13'!G5</f>
        <v>4600</v>
      </c>
      <c r="O5" s="900">
        <f>N5/N$21*100</f>
        <v>92.989407293603946</v>
      </c>
      <c r="P5" s="898"/>
      <c r="Q5" s="898">
        <v>0</v>
      </c>
      <c r="R5" s="901">
        <f>Q5/Q$21*100</f>
        <v>0</v>
      </c>
      <c r="S5" s="898"/>
      <c r="T5" s="898">
        <f t="shared" ref="T5:T8" si="0">B5+E5+H5+K5+N5-Q5</f>
        <v>1919675</v>
      </c>
      <c r="U5" s="902">
        <f>T5/T$21*100</f>
        <v>11.525370915605592</v>
      </c>
      <c r="V5" s="194"/>
    </row>
    <row r="6" spans="1:22" ht="24" customHeight="1" x14ac:dyDescent="0.25">
      <c r="A6" s="131" t="s">
        <v>50</v>
      </c>
      <c r="B6" s="139">
        <f>'9'!G6</f>
        <v>472451</v>
      </c>
      <c r="C6" s="489">
        <f t="shared" ref="C6:C20" si="1">B6/B$21*100</f>
        <v>4.2943598617772603</v>
      </c>
      <c r="D6" s="170"/>
      <c r="E6" s="159">
        <f>'10'!G6</f>
        <v>110636</v>
      </c>
      <c r="F6" s="257">
        <f t="shared" ref="F6:F20" si="2">E6/E$21*100</f>
        <v>1.8824152342308422</v>
      </c>
      <c r="G6" s="139"/>
      <c r="H6" s="159">
        <v>1705</v>
      </c>
      <c r="I6" s="257">
        <f t="shared" ref="I6:I20" si="3">H6/H$21*100</f>
        <v>0.58464973822779476</v>
      </c>
      <c r="J6" s="258"/>
      <c r="K6" s="159">
        <v>57378</v>
      </c>
      <c r="L6" s="257">
        <f t="shared" ref="L6:L20" si="4">K6/K$21*100</f>
        <v>32.322793039034316</v>
      </c>
      <c r="M6" s="258"/>
      <c r="N6" s="176">
        <v>0</v>
      </c>
      <c r="O6" s="244">
        <f t="shared" ref="O6:O20" si="5">N6/N$21*100</f>
        <v>0</v>
      </c>
      <c r="P6" s="159"/>
      <c r="Q6" s="159">
        <v>0</v>
      </c>
      <c r="R6" s="870">
        <f t="shared" ref="R6:R20" si="6">Q6/Q$21*100</f>
        <v>0</v>
      </c>
      <c r="S6" s="159"/>
      <c r="T6" s="159">
        <f>B6+E6+H6+K6+N6-Q6</f>
        <v>642170</v>
      </c>
      <c r="U6" s="259">
        <f t="shared" ref="U6:U20" si="7">T6/T$21*100</f>
        <v>3.8554689939049287</v>
      </c>
      <c r="V6" s="194"/>
    </row>
    <row r="7" spans="1:22" ht="24" customHeight="1" x14ac:dyDescent="0.25">
      <c r="A7" s="135" t="s">
        <v>51</v>
      </c>
      <c r="B7" s="139">
        <f>'9'!G7</f>
        <v>499153</v>
      </c>
      <c r="C7" s="489">
        <f t="shared" si="1"/>
        <v>4.537068623170879</v>
      </c>
      <c r="D7" s="170"/>
      <c r="E7" s="159">
        <f>'10'!G7</f>
        <v>267825</v>
      </c>
      <c r="F7" s="257">
        <f t="shared" si="2"/>
        <v>4.556906071331893</v>
      </c>
      <c r="G7" s="139"/>
      <c r="H7" s="259">
        <f>'11'!G7</f>
        <v>777.6</v>
      </c>
      <c r="I7" s="257">
        <f t="shared" si="3"/>
        <v>0.26664142900054727</v>
      </c>
      <c r="J7" s="176"/>
      <c r="K7" s="257">
        <f>'12'!J7</f>
        <v>537.6</v>
      </c>
      <c r="L7" s="257">
        <f t="shared" si="4"/>
        <v>0.30284662305735383</v>
      </c>
      <c r="M7" s="176"/>
      <c r="N7" s="244">
        <f>'13'!G7</f>
        <v>196.8</v>
      </c>
      <c r="O7" s="244">
        <f t="shared" si="5"/>
        <v>3.9783294250828818</v>
      </c>
      <c r="P7" s="159"/>
      <c r="Q7" s="159">
        <v>0</v>
      </c>
      <c r="R7" s="870">
        <f t="shared" si="6"/>
        <v>0</v>
      </c>
      <c r="S7" s="159"/>
      <c r="T7" s="159">
        <f t="shared" si="0"/>
        <v>768490</v>
      </c>
      <c r="U7" s="259">
        <f t="shared" si="7"/>
        <v>4.6138707306881335</v>
      </c>
      <c r="V7" s="194"/>
    </row>
    <row r="8" spans="1:22" ht="24" customHeight="1" x14ac:dyDescent="0.25">
      <c r="A8" s="135" t="s">
        <v>264</v>
      </c>
      <c r="B8" s="139">
        <f>'9'!G8</f>
        <v>377400</v>
      </c>
      <c r="C8" s="489">
        <f t="shared" si="1"/>
        <v>3.4303904782395174</v>
      </c>
      <c r="D8" s="170"/>
      <c r="E8" s="159">
        <f>'10'!G8</f>
        <v>517654</v>
      </c>
      <c r="F8" s="257">
        <f t="shared" si="2"/>
        <v>8.8076193613338543</v>
      </c>
      <c r="G8" s="139"/>
      <c r="H8" s="159">
        <v>816</v>
      </c>
      <c r="I8" s="257">
        <f t="shared" si="3"/>
        <v>0.27980890697588295</v>
      </c>
      <c r="J8" s="258"/>
      <c r="K8" s="242">
        <v>0</v>
      </c>
      <c r="L8" s="257">
        <f t="shared" si="4"/>
        <v>0</v>
      </c>
      <c r="M8" s="258"/>
      <c r="N8" s="176">
        <v>0</v>
      </c>
      <c r="O8" s="244">
        <f t="shared" si="5"/>
        <v>0</v>
      </c>
      <c r="P8" s="159"/>
      <c r="Q8" s="159">
        <v>0</v>
      </c>
      <c r="R8" s="870">
        <f t="shared" si="6"/>
        <v>0</v>
      </c>
      <c r="S8" s="159"/>
      <c r="T8" s="159">
        <f t="shared" si="0"/>
        <v>895870</v>
      </c>
      <c r="U8" s="259">
        <f t="shared" si="7"/>
        <v>5.3786365099110958</v>
      </c>
      <c r="V8" s="194"/>
    </row>
    <row r="9" spans="1:22" ht="24" customHeight="1" x14ac:dyDescent="0.25">
      <c r="A9" s="160" t="s">
        <v>62</v>
      </c>
      <c r="B9" s="139">
        <f>'9'!G9</f>
        <v>3525414</v>
      </c>
      <c r="C9" s="489">
        <f t="shared" si="1"/>
        <v>32.044373655146501</v>
      </c>
      <c r="D9" s="170"/>
      <c r="E9" s="159">
        <v>330260</v>
      </c>
      <c r="F9" s="257">
        <f t="shared" si="2"/>
        <v>5.6192058214060339</v>
      </c>
      <c r="G9" s="139"/>
      <c r="H9" s="159">
        <f>'11'!G9</f>
        <v>0</v>
      </c>
      <c r="I9" s="257">
        <f t="shared" si="3"/>
        <v>0</v>
      </c>
      <c r="J9" s="176"/>
      <c r="K9" s="242">
        <f>'12'!J9</f>
        <v>0</v>
      </c>
      <c r="L9" s="257">
        <f t="shared" si="4"/>
        <v>0</v>
      </c>
      <c r="M9" s="176"/>
      <c r="N9" s="176">
        <f>'13'!G9</f>
        <v>0</v>
      </c>
      <c r="O9" s="244">
        <f t="shared" si="5"/>
        <v>0</v>
      </c>
      <c r="P9" s="159"/>
      <c r="Q9" s="159">
        <v>0</v>
      </c>
      <c r="R9" s="870">
        <f t="shared" si="6"/>
        <v>0</v>
      </c>
      <c r="S9" s="159"/>
      <c r="T9" s="159">
        <f t="shared" ref="T9" si="8">B9+E9+H9+K9+N9-Q9</f>
        <v>3855674</v>
      </c>
      <c r="U9" s="259">
        <f t="shared" si="7"/>
        <v>23.148748084783456</v>
      </c>
      <c r="V9" s="194"/>
    </row>
    <row r="10" spans="1:22" ht="24" customHeight="1" x14ac:dyDescent="0.25">
      <c r="A10" s="160" t="s">
        <v>53</v>
      </c>
      <c r="B10" s="139">
        <f>'9'!G10</f>
        <v>508900</v>
      </c>
      <c r="C10" s="489">
        <f t="shared" si="1"/>
        <v>4.6256643200214365</v>
      </c>
      <c r="E10" s="159">
        <f>'10'!G10</f>
        <v>343618</v>
      </c>
      <c r="F10" s="257">
        <f t="shared" si="2"/>
        <v>5.8464853931444871</v>
      </c>
      <c r="H10" s="159">
        <f>'11'!G10</f>
        <v>0</v>
      </c>
      <c r="I10" s="257">
        <f t="shared" si="3"/>
        <v>0</v>
      </c>
      <c r="K10" s="242">
        <f>'12'!J10</f>
        <v>0</v>
      </c>
      <c r="L10" s="257">
        <f t="shared" si="4"/>
        <v>0</v>
      </c>
      <c r="M10" s="176"/>
      <c r="N10" s="176">
        <f>'13'!G10</f>
        <v>0</v>
      </c>
      <c r="O10" s="244">
        <f t="shared" si="5"/>
        <v>0</v>
      </c>
      <c r="Q10" s="159">
        <v>0</v>
      </c>
      <c r="R10" s="870">
        <f t="shared" si="6"/>
        <v>0</v>
      </c>
      <c r="T10" s="159">
        <f t="shared" ref="T10:T12" si="9">B10+E10+H10+K10+N10-Q10</f>
        <v>852518</v>
      </c>
      <c r="U10" s="259">
        <f t="shared" si="7"/>
        <v>5.1183591817522487</v>
      </c>
      <c r="V10" s="194"/>
    </row>
    <row r="11" spans="1:22" ht="24" customHeight="1" x14ac:dyDescent="0.25">
      <c r="A11" s="160" t="s">
        <v>55</v>
      </c>
      <c r="B11" s="139">
        <f>'9'!G11</f>
        <v>584000</v>
      </c>
      <c r="C11" s="489">
        <f t="shared" si="1"/>
        <v>5.3082883924003132</v>
      </c>
      <c r="D11" s="170"/>
      <c r="E11" s="159">
        <f>'10'!G11</f>
        <v>424455</v>
      </c>
      <c r="F11" s="257">
        <f t="shared" si="2"/>
        <v>7.2218858079237505</v>
      </c>
      <c r="G11" s="139"/>
      <c r="H11" s="159">
        <f>'11'!G11</f>
        <v>0</v>
      </c>
      <c r="I11" s="257">
        <f t="shared" si="3"/>
        <v>0</v>
      </c>
      <c r="J11" s="176"/>
      <c r="K11" s="242">
        <f>'12'!J11</f>
        <v>200</v>
      </c>
      <c r="L11" s="257">
        <f t="shared" si="4"/>
        <v>0.11266615441121793</v>
      </c>
      <c r="M11" s="176"/>
      <c r="N11" s="176">
        <f>'13'!G11</f>
        <v>0</v>
      </c>
      <c r="O11" s="244">
        <f t="shared" si="5"/>
        <v>0</v>
      </c>
      <c r="P11" s="159"/>
      <c r="Q11" s="159">
        <v>0</v>
      </c>
      <c r="R11" s="870">
        <f t="shared" si="6"/>
        <v>0</v>
      </c>
      <c r="S11" s="159"/>
      <c r="T11" s="159">
        <f t="shared" si="9"/>
        <v>1008655</v>
      </c>
      <c r="U11" s="259">
        <f t="shared" si="7"/>
        <v>6.0557766293149404</v>
      </c>
      <c r="V11" s="194"/>
    </row>
    <row r="12" spans="1:22" ht="24" customHeight="1" x14ac:dyDescent="0.25">
      <c r="A12" s="160" t="s">
        <v>47</v>
      </c>
      <c r="B12" s="139">
        <f>'9'!G12</f>
        <v>444000</v>
      </c>
      <c r="C12" s="489">
        <f t="shared" si="1"/>
        <v>4.0357535038111969</v>
      </c>
      <c r="D12" s="170"/>
      <c r="E12" s="159">
        <f>'10'!G12</f>
        <v>148680</v>
      </c>
      <c r="F12" s="257">
        <f t="shared" si="2"/>
        <v>2.5297145325702446</v>
      </c>
      <c r="G12" s="139"/>
      <c r="H12" s="159">
        <f>'11'!G12</f>
        <v>342</v>
      </c>
      <c r="I12" s="257">
        <f t="shared" si="3"/>
        <v>0.1172728507178333</v>
      </c>
      <c r="J12" s="176"/>
      <c r="K12" s="242">
        <f>'12'!J12</f>
        <v>0</v>
      </c>
      <c r="L12" s="257">
        <f t="shared" si="4"/>
        <v>0</v>
      </c>
      <c r="M12" s="176"/>
      <c r="N12" s="176">
        <f>'13'!G12</f>
        <v>0</v>
      </c>
      <c r="O12" s="244">
        <f t="shared" si="5"/>
        <v>0</v>
      </c>
      <c r="P12" s="159"/>
      <c r="Q12" s="159">
        <v>0</v>
      </c>
      <c r="R12" s="870">
        <f t="shared" si="6"/>
        <v>0</v>
      </c>
      <c r="S12" s="159"/>
      <c r="T12" s="159">
        <f t="shared" si="9"/>
        <v>593022</v>
      </c>
      <c r="U12" s="259">
        <f t="shared" si="7"/>
        <v>3.5603935619905762</v>
      </c>
      <c r="V12" s="194"/>
    </row>
    <row r="13" spans="1:22" ht="24" customHeight="1" x14ac:dyDescent="0.25">
      <c r="A13" s="160" t="s">
        <v>54</v>
      </c>
      <c r="B13" s="139">
        <f>'9'!G13</f>
        <v>433400</v>
      </c>
      <c r="C13" s="489">
        <f t="shared" si="1"/>
        <v>3.9394044336751635</v>
      </c>
      <c r="D13" s="170"/>
      <c r="E13" s="159">
        <f>'10'!G13</f>
        <v>436440</v>
      </c>
      <c r="F13" s="257">
        <f t="shared" si="2"/>
        <v>7.4258044834204835</v>
      </c>
      <c r="G13" s="139"/>
      <c r="H13" s="159">
        <f>'11'!G13</f>
        <v>184</v>
      </c>
      <c r="I13" s="257">
        <f t="shared" si="3"/>
        <v>6.3094165298483412E-2</v>
      </c>
      <c r="J13" s="176"/>
      <c r="K13" s="242">
        <f>'12'!J13</f>
        <v>0</v>
      </c>
      <c r="L13" s="257">
        <f t="shared" si="4"/>
        <v>0</v>
      </c>
      <c r="M13" s="176"/>
      <c r="N13" s="176">
        <f>'13'!G13</f>
        <v>0</v>
      </c>
      <c r="O13" s="244">
        <f t="shared" si="5"/>
        <v>0</v>
      </c>
      <c r="P13" s="159"/>
      <c r="Q13" s="159">
        <v>193</v>
      </c>
      <c r="R13" s="870">
        <f t="shared" si="6"/>
        <v>2.7689464804251263E-2</v>
      </c>
      <c r="S13" s="159"/>
      <c r="T13" s="159">
        <f>B13+E13+H13+K13+N13-Q13</f>
        <v>869831</v>
      </c>
      <c r="U13" s="259">
        <f t="shared" si="7"/>
        <v>5.2223032069970845</v>
      </c>
      <c r="V13" s="194"/>
    </row>
    <row r="14" spans="1:22" ht="24" customHeight="1" x14ac:dyDescent="0.25">
      <c r="A14" s="160" t="s">
        <v>52</v>
      </c>
      <c r="B14" s="139">
        <f>'9'!G14</f>
        <v>336720</v>
      </c>
      <c r="C14" s="489">
        <f t="shared" si="1"/>
        <v>3.0606281977551939</v>
      </c>
      <c r="D14" s="170"/>
      <c r="E14" s="159">
        <f>'10'!G14</f>
        <v>314950</v>
      </c>
      <c r="F14" s="257">
        <f t="shared" si="2"/>
        <v>5.3587139630952283</v>
      </c>
      <c r="G14" s="139"/>
      <c r="H14" s="159">
        <f>'11'!G14</f>
        <v>760</v>
      </c>
      <c r="I14" s="257">
        <f t="shared" si="3"/>
        <v>0.26060633492851848</v>
      </c>
      <c r="J14" s="176"/>
      <c r="K14" s="242">
        <f>'12'!J14</f>
        <v>0</v>
      </c>
      <c r="L14" s="257">
        <f t="shared" si="4"/>
        <v>0</v>
      </c>
      <c r="M14" s="176"/>
      <c r="N14" s="176">
        <f>'13'!G14</f>
        <v>0</v>
      </c>
      <c r="O14" s="244">
        <f t="shared" si="5"/>
        <v>0</v>
      </c>
      <c r="P14" s="159"/>
      <c r="Q14" s="159">
        <v>0</v>
      </c>
      <c r="R14" s="870">
        <f t="shared" si="6"/>
        <v>0</v>
      </c>
      <c r="S14" s="159"/>
      <c r="T14" s="159">
        <f t="shared" ref="T14:T19" si="10">B14+E14+H14+K14+N14-Q14</f>
        <v>652430</v>
      </c>
      <c r="U14" s="259">
        <f t="shared" si="7"/>
        <v>3.9170681216708849</v>
      </c>
      <c r="V14" s="194"/>
    </row>
    <row r="15" spans="1:22" ht="24" customHeight="1" x14ac:dyDescent="0.25">
      <c r="A15" s="160" t="s">
        <v>56</v>
      </c>
      <c r="B15" s="139">
        <f>'9'!G15</f>
        <v>830323</v>
      </c>
      <c r="C15" s="489">
        <f t="shared" si="1"/>
        <v>7.5472499021284332</v>
      </c>
      <c r="D15" s="170"/>
      <c r="E15" s="159">
        <f>'10'!G15</f>
        <v>289890</v>
      </c>
      <c r="F15" s="257">
        <f t="shared" si="2"/>
        <v>4.9323308168333888</v>
      </c>
      <c r="G15" s="139"/>
      <c r="H15" s="159">
        <f>'11'!G15</f>
        <v>1050</v>
      </c>
      <c r="I15" s="257">
        <f t="shared" si="3"/>
        <v>0.36004822588808466</v>
      </c>
      <c r="J15" s="176"/>
      <c r="K15" s="242">
        <f>'12'!J15</f>
        <v>0</v>
      </c>
      <c r="L15" s="257">
        <f t="shared" si="4"/>
        <v>0</v>
      </c>
      <c r="M15" s="176"/>
      <c r="N15" s="176">
        <f>'13'!G15</f>
        <v>0</v>
      </c>
      <c r="O15" s="244">
        <f t="shared" si="5"/>
        <v>0</v>
      </c>
      <c r="P15" s="159"/>
      <c r="Q15" s="159">
        <v>0</v>
      </c>
      <c r="R15" s="870">
        <f t="shared" si="6"/>
        <v>0</v>
      </c>
      <c r="S15" s="159"/>
      <c r="T15" s="159">
        <f t="shared" si="10"/>
        <v>1121263</v>
      </c>
      <c r="U15" s="259">
        <f t="shared" si="7"/>
        <v>6.7318540737076189</v>
      </c>
      <c r="V15" s="194"/>
    </row>
    <row r="16" spans="1:22" ht="24" customHeight="1" x14ac:dyDescent="0.25">
      <c r="A16" s="160" t="s">
        <v>57</v>
      </c>
      <c r="B16" s="139">
        <f>'9'!G16</f>
        <v>500500</v>
      </c>
      <c r="C16" s="489">
        <f t="shared" si="1"/>
        <v>4.5493122267060899</v>
      </c>
      <c r="D16" s="170"/>
      <c r="E16" s="159">
        <f>'10'!G16</f>
        <v>130000</v>
      </c>
      <c r="F16" s="257">
        <f t="shared" si="2"/>
        <v>2.2118838393471338</v>
      </c>
      <c r="G16" s="139"/>
      <c r="H16" s="159">
        <v>90</v>
      </c>
      <c r="I16" s="257">
        <f t="shared" si="3"/>
        <v>3.0861276504692971E-2</v>
      </c>
      <c r="J16" s="176"/>
      <c r="K16" s="242">
        <v>0</v>
      </c>
      <c r="L16" s="257">
        <f t="shared" si="4"/>
        <v>0</v>
      </c>
      <c r="M16" s="176"/>
      <c r="N16" s="176">
        <v>150</v>
      </c>
      <c r="O16" s="244">
        <f t="shared" si="5"/>
        <v>3.0322632813131722</v>
      </c>
      <c r="P16" s="159"/>
      <c r="Q16" s="159">
        <v>0</v>
      </c>
      <c r="R16" s="870">
        <f t="shared" si="6"/>
        <v>0</v>
      </c>
      <c r="S16" s="159"/>
      <c r="T16" s="159">
        <f t="shared" si="10"/>
        <v>630740</v>
      </c>
      <c r="U16" s="259">
        <f t="shared" si="7"/>
        <v>3.7868454042007484</v>
      </c>
      <c r="V16" s="194"/>
    </row>
    <row r="17" spans="1:22" ht="24" customHeight="1" x14ac:dyDescent="0.25">
      <c r="A17" s="160" t="s">
        <v>58</v>
      </c>
      <c r="B17" s="139">
        <f>'9'!G17</f>
        <v>118400</v>
      </c>
      <c r="C17" s="489">
        <f t="shared" si="1"/>
        <v>1.0762009343496524</v>
      </c>
      <c r="D17" s="170"/>
      <c r="E17" s="159">
        <f>'10'!G17</f>
        <v>143216</v>
      </c>
      <c r="F17" s="257">
        <f t="shared" si="2"/>
        <v>2.4367473533533777</v>
      </c>
      <c r="G17" s="139"/>
      <c r="H17" s="159">
        <f>'11'!G17</f>
        <v>776</v>
      </c>
      <c r="I17" s="257">
        <f t="shared" si="3"/>
        <v>0.26609278408490833</v>
      </c>
      <c r="J17" s="176"/>
      <c r="K17" s="159">
        <f>'12'!J17</f>
        <v>1800</v>
      </c>
      <c r="L17" s="257">
        <f t="shared" si="4"/>
        <v>1.0139953897009615</v>
      </c>
      <c r="M17" s="176"/>
      <c r="N17" s="176">
        <v>0</v>
      </c>
      <c r="O17" s="244">
        <f t="shared" si="5"/>
        <v>0</v>
      </c>
      <c r="P17" s="159"/>
      <c r="Q17" s="159">
        <v>960</v>
      </c>
      <c r="R17" s="870">
        <f t="shared" si="6"/>
        <v>0.13772998037347781</v>
      </c>
      <c r="S17" s="159"/>
      <c r="T17" s="159">
        <f t="shared" si="10"/>
        <v>263232</v>
      </c>
      <c r="U17" s="259">
        <f t="shared" si="7"/>
        <v>1.5803958674550076</v>
      </c>
      <c r="V17" s="194"/>
    </row>
    <row r="18" spans="1:22" ht="24" customHeight="1" x14ac:dyDescent="0.25">
      <c r="A18" s="160" t="s">
        <v>59</v>
      </c>
      <c r="B18" s="139">
        <f>'9'!G18</f>
        <v>375100</v>
      </c>
      <c r="C18" s="489">
        <f t="shared" si="1"/>
        <v>3.4094845479269815</v>
      </c>
      <c r="D18" s="170"/>
      <c r="E18" s="159">
        <f>'10'!G18</f>
        <v>416713</v>
      </c>
      <c r="F18" s="257">
        <f t="shared" si="2"/>
        <v>7.0901596180450932</v>
      </c>
      <c r="G18" s="139"/>
      <c r="H18" s="159">
        <f>'11'!G18</f>
        <v>1574</v>
      </c>
      <c r="I18" s="257">
        <f t="shared" si="3"/>
        <v>0.53972943575985266</v>
      </c>
      <c r="J18" s="176"/>
      <c r="K18" s="242">
        <v>0</v>
      </c>
      <c r="L18" s="257">
        <f t="shared" si="4"/>
        <v>0</v>
      </c>
      <c r="M18" s="176"/>
      <c r="N18" s="176">
        <v>0</v>
      </c>
      <c r="O18" s="244">
        <f t="shared" si="5"/>
        <v>0</v>
      </c>
      <c r="P18" s="159"/>
      <c r="Q18" s="159">
        <v>403</v>
      </c>
      <c r="R18" s="870">
        <f t="shared" si="6"/>
        <v>5.7817898010949532E-2</v>
      </c>
      <c r="S18" s="159"/>
      <c r="T18" s="159">
        <f t="shared" si="10"/>
        <v>792984</v>
      </c>
      <c r="U18" s="259">
        <f t="shared" si="7"/>
        <v>4.7609281415555165</v>
      </c>
      <c r="V18" s="194"/>
    </row>
    <row r="19" spans="1:22" ht="24" customHeight="1" x14ac:dyDescent="0.25">
      <c r="A19" s="160" t="s">
        <v>60</v>
      </c>
      <c r="B19" s="139">
        <f>'9'!G19</f>
        <v>138240</v>
      </c>
      <c r="C19" s="489">
        <f t="shared" si="1"/>
        <v>1.2565373071325669</v>
      </c>
      <c r="D19" s="170"/>
      <c r="E19" s="159">
        <f>'10'!G19</f>
        <v>476280</v>
      </c>
      <c r="F19" s="257">
        <f t="shared" si="2"/>
        <v>8.1036618077250218</v>
      </c>
      <c r="G19" s="139"/>
      <c r="H19" s="159">
        <v>1800</v>
      </c>
      <c r="I19" s="257">
        <f t="shared" si="3"/>
        <v>0.6172255300938595</v>
      </c>
      <c r="J19" s="176"/>
      <c r="K19" s="242">
        <v>0</v>
      </c>
      <c r="L19" s="257">
        <f t="shared" si="4"/>
        <v>0</v>
      </c>
      <c r="M19" s="176"/>
      <c r="N19" s="176">
        <v>0</v>
      </c>
      <c r="O19" s="244">
        <f t="shared" si="5"/>
        <v>0</v>
      </c>
      <c r="P19" s="159"/>
      <c r="Q19" s="159">
        <v>2200</v>
      </c>
      <c r="R19" s="870">
        <f t="shared" si="6"/>
        <v>0.31563120502255332</v>
      </c>
      <c r="S19" s="159"/>
      <c r="T19" s="159">
        <f t="shared" si="10"/>
        <v>614120</v>
      </c>
      <c r="U19" s="259">
        <f t="shared" si="7"/>
        <v>3.6870620217962449</v>
      </c>
      <c r="V19" s="194"/>
    </row>
    <row r="20" spans="1:22" ht="24" customHeight="1" thickBot="1" x14ac:dyDescent="0.3">
      <c r="A20" s="160" t="s">
        <v>61</v>
      </c>
      <c r="B20" s="139">
        <f>'9'!G20</f>
        <v>350362</v>
      </c>
      <c r="C20" s="489">
        <f t="shared" si="1"/>
        <v>3.1846276331132852</v>
      </c>
      <c r="D20" s="202"/>
      <c r="E20" s="159">
        <f>'10'!G20</f>
        <v>1238351</v>
      </c>
      <c r="F20" s="257">
        <f t="shared" si="2"/>
        <v>21.069912033379708</v>
      </c>
      <c r="G20" s="136"/>
      <c r="H20" s="159">
        <f>'11'!G20</f>
        <v>279953</v>
      </c>
      <c r="I20" s="257">
        <f t="shared" si="3"/>
        <v>95.99674379242569</v>
      </c>
      <c r="J20" s="194"/>
      <c r="K20" s="242">
        <f>'12'!J20</f>
        <v>0</v>
      </c>
      <c r="L20" s="257">
        <f t="shared" si="4"/>
        <v>0</v>
      </c>
      <c r="M20" s="194"/>
      <c r="N20" s="176">
        <f>'13'!G20</f>
        <v>0</v>
      </c>
      <c r="O20" s="244">
        <f t="shared" si="5"/>
        <v>0</v>
      </c>
      <c r="P20" s="280"/>
      <c r="Q20" s="280">
        <v>693260</v>
      </c>
      <c r="R20" s="870">
        <f t="shared" si="6"/>
        <v>99.461131451788759</v>
      </c>
      <c r="S20" s="280"/>
      <c r="T20" s="159">
        <f>B20+E20+H20+K20+N20-Q20</f>
        <v>1175406</v>
      </c>
      <c r="U20" s="259">
        <f t="shared" si="7"/>
        <v>7.0569185546659234</v>
      </c>
      <c r="V20" s="194"/>
    </row>
    <row r="21" spans="1:22" ht="24" customHeight="1" thickTop="1" thickBot="1" x14ac:dyDescent="0.3">
      <c r="A21" s="146" t="s">
        <v>251</v>
      </c>
      <c r="B21" s="149">
        <f>SUM(B5:B20)</f>
        <v>11001663</v>
      </c>
      <c r="C21" s="356">
        <f>SUM(C5:C20)</f>
        <v>99.999999999999986</v>
      </c>
      <c r="D21" s="171"/>
      <c r="E21" s="149">
        <f>SUM(E5:E20)</f>
        <v>5877343</v>
      </c>
      <c r="F21" s="356">
        <f>SUM(F5:F20)</f>
        <v>99.999999999999986</v>
      </c>
      <c r="G21" s="149"/>
      <c r="H21" s="193">
        <f>SUM(H5:H20)</f>
        <v>291627.59999999998</v>
      </c>
      <c r="I21" s="356">
        <f>SUM(I5:I20)</f>
        <v>100.00000000000001</v>
      </c>
      <c r="J21" s="149"/>
      <c r="K21" s="193">
        <f>SUM(K5:K20)</f>
        <v>177515.6</v>
      </c>
      <c r="L21" s="356">
        <f>SUM(L5:L20)</f>
        <v>100</v>
      </c>
      <c r="M21" s="149"/>
      <c r="N21" s="193">
        <f>SUM(N5:N20)</f>
        <v>4946.8</v>
      </c>
      <c r="O21" s="356">
        <f>SUM(O5:O20)</f>
        <v>100</v>
      </c>
      <c r="P21" s="161"/>
      <c r="Q21" s="149">
        <f>SUM(Q5:Q20)</f>
        <v>697016</v>
      </c>
      <c r="R21" s="871">
        <f>SUM(R5:R20)</f>
        <v>99.999999999999986</v>
      </c>
      <c r="S21" s="193"/>
      <c r="T21" s="149">
        <f>SUM(T5:T20)</f>
        <v>16656080</v>
      </c>
      <c r="U21" s="356">
        <f>SUM(U5:U20)</f>
        <v>100</v>
      </c>
      <c r="V21" s="355"/>
    </row>
    <row r="22" spans="1:22" s="132" customFormat="1" ht="9" customHeight="1" thickTop="1" x14ac:dyDescent="0.2">
      <c r="A22" s="947"/>
      <c r="B22" s="947"/>
      <c r="C22" s="947"/>
      <c r="D22" s="947"/>
      <c r="E22" s="947"/>
      <c r="F22" s="947"/>
      <c r="G22" s="216"/>
      <c r="H22" s="216"/>
      <c r="I22" s="216"/>
      <c r="J22" s="505"/>
      <c r="K22" s="505"/>
      <c r="L22" s="505"/>
      <c r="M22" s="505"/>
      <c r="N22" s="241"/>
    </row>
    <row r="23" spans="1:22" ht="29.25" customHeight="1" x14ac:dyDescent="0.25">
      <c r="A23" s="970" t="s">
        <v>313</v>
      </c>
      <c r="B23" s="970"/>
      <c r="C23" s="970"/>
      <c r="D23" s="970"/>
      <c r="E23" s="970"/>
      <c r="F23" s="970"/>
      <c r="G23" s="970"/>
      <c r="H23" s="970"/>
      <c r="I23" s="970"/>
      <c r="J23" s="970"/>
      <c r="K23" s="970"/>
      <c r="L23" s="970"/>
      <c r="M23" s="970"/>
      <c r="N23" s="970"/>
      <c r="O23" s="970"/>
      <c r="P23" s="970"/>
      <c r="Q23" s="970"/>
      <c r="R23" s="970"/>
      <c r="S23" s="970"/>
      <c r="T23" s="970"/>
      <c r="U23" s="970"/>
    </row>
    <row r="24" spans="1:22" s="132" customFormat="1" ht="20.25" customHeight="1" x14ac:dyDescent="0.2">
      <c r="A24" s="910" t="s">
        <v>672</v>
      </c>
      <c r="B24" s="910"/>
      <c r="C24" s="910"/>
      <c r="D24" s="910"/>
      <c r="E24" s="910"/>
      <c r="F24" s="910"/>
      <c r="G24" s="910"/>
      <c r="H24" s="910"/>
      <c r="I24" s="910"/>
      <c r="J24" s="673"/>
      <c r="K24" s="673"/>
      <c r="L24" s="673"/>
      <c r="M24" s="673"/>
      <c r="N24" s="216"/>
    </row>
    <row r="25" spans="1:22" s="132" customFormat="1" ht="20.25" customHeight="1" x14ac:dyDescent="0.2">
      <c r="A25" s="947" t="s">
        <v>673</v>
      </c>
      <c r="B25" s="947"/>
      <c r="C25" s="947"/>
      <c r="D25" s="947"/>
      <c r="E25" s="947"/>
      <c r="F25" s="947"/>
      <c r="G25" s="216"/>
      <c r="H25" s="216"/>
      <c r="I25" s="216"/>
      <c r="J25" s="505"/>
      <c r="K25" s="505"/>
      <c r="L25" s="505"/>
      <c r="M25" s="505"/>
      <c r="N25" s="241"/>
    </row>
    <row r="26" spans="1:22" s="132" customFormat="1" ht="9" customHeight="1" x14ac:dyDescent="0.2">
      <c r="A26" s="947"/>
      <c r="B26" s="947"/>
      <c r="C26" s="947"/>
      <c r="D26" s="947"/>
      <c r="E26" s="947"/>
      <c r="F26" s="947"/>
      <c r="G26" s="947"/>
      <c r="H26" s="947"/>
      <c r="I26" s="947"/>
      <c r="J26" s="241"/>
      <c r="K26" s="241"/>
      <c r="L26" s="241"/>
      <c r="M26" s="241"/>
      <c r="N26" s="241"/>
    </row>
    <row r="27" spans="1:22" ht="18" customHeight="1" x14ac:dyDescent="0.25">
      <c r="A27" s="905" t="s">
        <v>462</v>
      </c>
      <c r="B27" s="905"/>
      <c r="C27" s="905"/>
      <c r="D27" s="905"/>
      <c r="E27" s="905"/>
      <c r="F27" s="905"/>
      <c r="G27" s="905"/>
      <c r="H27" s="459"/>
      <c r="I27" s="459"/>
      <c r="J27" s="992"/>
      <c r="K27" s="992"/>
      <c r="L27" s="992"/>
      <c r="M27" s="992"/>
      <c r="N27" s="992"/>
      <c r="O27" s="992"/>
      <c r="P27" s="992"/>
      <c r="Q27" s="459"/>
      <c r="R27" s="459"/>
      <c r="S27" s="459"/>
      <c r="T27" s="844">
        <v>31</v>
      </c>
      <c r="U27" s="463"/>
    </row>
  </sheetData>
  <mergeCells count="16">
    <mergeCell ref="A1:U1"/>
    <mergeCell ref="T3:U3"/>
    <mergeCell ref="Q3:R3"/>
    <mergeCell ref="A23:U23"/>
    <mergeCell ref="K3:L3"/>
    <mergeCell ref="J27:P27"/>
    <mergeCell ref="A3:A4"/>
    <mergeCell ref="B3:C3"/>
    <mergeCell ref="E3:F3"/>
    <mergeCell ref="H3:I3"/>
    <mergeCell ref="N3:O3"/>
    <mergeCell ref="A27:G27"/>
    <mergeCell ref="A24:I24"/>
    <mergeCell ref="A26:I26"/>
    <mergeCell ref="A25:F25"/>
    <mergeCell ref="A22:F22"/>
  </mergeCells>
  <printOptions horizontalCentered="1"/>
  <pageMargins left="0.118110236220472" right="0.118110236220472" top="0.55118110236220497" bottom="0.55118110236220497" header="0.31496062992126" footer="0.31496062992126"/>
  <pageSetup paperSize="9"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249977111117893"/>
  </sheetPr>
  <dimension ref="A1:DP34"/>
  <sheetViews>
    <sheetView rightToLeft="1" view="pageBreakPreview" zoomScale="130" zoomScaleSheetLayoutView="130" workbookViewId="0">
      <pane ySplit="3" topLeftCell="A13" activePane="bottomLeft" state="frozen"/>
      <selection pane="bottomLeft" activeCell="D17" sqref="D17"/>
    </sheetView>
  </sheetViews>
  <sheetFormatPr defaultColWidth="10.42578125" defaultRowHeight="14.25" x14ac:dyDescent="0.2"/>
  <cols>
    <col min="1" max="1" width="12.42578125" style="132" customWidth="1"/>
    <col min="2" max="2" width="20" style="132" customWidth="1"/>
    <col min="3" max="3" width="19" style="132" customWidth="1"/>
    <col min="4" max="4" width="19.5703125" style="132" customWidth="1"/>
    <col min="5" max="5" width="21.7109375" style="132" customWidth="1"/>
    <col min="6" max="6" width="12.140625" style="132" customWidth="1"/>
    <col min="7" max="7" width="19.140625" style="132" customWidth="1"/>
    <col min="8" max="15" width="10.42578125" style="132"/>
    <col min="16" max="16" width="11.85546875" style="132" bestFit="1" customWidth="1"/>
    <col min="17" max="17" width="10.7109375" style="132" bestFit="1" customWidth="1"/>
    <col min="18" max="18" width="8.42578125" style="132" customWidth="1"/>
    <col min="19" max="19" width="12.140625" style="132" customWidth="1"/>
    <col min="20" max="16384" width="10.42578125" style="132"/>
  </cols>
  <sheetData>
    <row r="1" spans="1:120" ht="31.15" customHeight="1" x14ac:dyDescent="0.2">
      <c r="A1" s="994" t="s">
        <v>593</v>
      </c>
      <c r="B1" s="994"/>
      <c r="C1" s="994"/>
      <c r="D1" s="994"/>
      <c r="E1" s="994"/>
      <c r="F1" s="994"/>
      <c r="G1" s="994"/>
      <c r="H1" s="995"/>
      <c r="I1" s="995"/>
      <c r="J1" s="995"/>
      <c r="K1" s="995"/>
      <c r="L1" s="995"/>
      <c r="M1" s="995"/>
      <c r="N1" s="995"/>
      <c r="O1" s="995"/>
    </row>
    <row r="2" spans="1:120" ht="25.15" customHeight="1" thickBot="1" x14ac:dyDescent="0.25">
      <c r="A2" s="163" t="s">
        <v>435</v>
      </c>
      <c r="B2" s="164"/>
      <c r="C2" s="164"/>
      <c r="D2" s="164"/>
      <c r="E2" s="164"/>
      <c r="F2" s="164"/>
      <c r="G2" s="156"/>
      <c r="H2" s="996"/>
      <c r="I2" s="996"/>
      <c r="J2" s="996"/>
      <c r="K2" s="996"/>
      <c r="L2" s="996"/>
      <c r="M2" s="996"/>
      <c r="N2" s="996"/>
      <c r="O2" s="996"/>
    </row>
    <row r="3" spans="1:120" ht="51.6" customHeight="1" thickTop="1" x14ac:dyDescent="0.2">
      <c r="A3" s="742" t="s">
        <v>48</v>
      </c>
      <c r="B3" s="742" t="s">
        <v>392</v>
      </c>
      <c r="C3" s="742" t="s">
        <v>460</v>
      </c>
      <c r="D3" s="742" t="s">
        <v>210</v>
      </c>
      <c r="E3" s="742" t="s">
        <v>337</v>
      </c>
      <c r="F3" s="742" t="s">
        <v>338</v>
      </c>
      <c r="G3" s="742" t="s">
        <v>427</v>
      </c>
      <c r="H3" s="173"/>
      <c r="I3" s="172"/>
      <c r="J3" s="172"/>
      <c r="K3" s="993"/>
      <c r="L3" s="993"/>
      <c r="M3" s="993"/>
      <c r="N3" s="172"/>
      <c r="O3" s="172"/>
    </row>
    <row r="4" spans="1:120" ht="21" customHeight="1" x14ac:dyDescent="0.2">
      <c r="A4" s="131" t="s">
        <v>49</v>
      </c>
      <c r="B4" s="224">
        <f>'16'!Q5</f>
        <v>2038858</v>
      </c>
      <c r="C4" s="224">
        <f>'17'!T5</f>
        <v>1919675</v>
      </c>
      <c r="D4" s="328">
        <v>20</v>
      </c>
      <c r="E4" s="224">
        <f>C4*D4/100</f>
        <v>383935</v>
      </c>
      <c r="F4" s="224">
        <v>0</v>
      </c>
      <c r="G4" s="270">
        <f t="shared" ref="G4" si="0">C4-E4-F4</f>
        <v>1535740</v>
      </c>
      <c r="H4" s="260"/>
      <c r="I4" s="172"/>
      <c r="J4" s="367"/>
      <c r="K4" s="172"/>
      <c r="L4" s="172"/>
      <c r="M4" s="261">
        <f>H4-J4-K4</f>
        <v>0</v>
      </c>
      <c r="N4" s="172"/>
      <c r="O4" s="172"/>
    </row>
    <row r="5" spans="1:120" ht="21" customHeight="1" x14ac:dyDescent="0.25">
      <c r="A5" s="131" t="s">
        <v>50</v>
      </c>
      <c r="B5" s="224">
        <f>'16'!Q6</f>
        <v>674279</v>
      </c>
      <c r="C5" s="139">
        <f>'17'!T6</f>
        <v>642170</v>
      </c>
      <c r="D5" s="328">
        <v>9</v>
      </c>
      <c r="E5" s="224">
        <f t="shared" ref="E5:E6" si="1">C5*D5/100</f>
        <v>57795.3</v>
      </c>
      <c r="F5" s="224">
        <v>58</v>
      </c>
      <c r="G5" s="270">
        <v>584317</v>
      </c>
      <c r="H5" s="274"/>
      <c r="I5" s="271"/>
      <c r="J5" s="615"/>
    </row>
    <row r="6" spans="1:120" ht="21" customHeight="1" x14ac:dyDescent="0.2">
      <c r="A6" s="135" t="s">
        <v>51</v>
      </c>
      <c r="B6" s="224">
        <f>'16'!Q7</f>
        <v>916989</v>
      </c>
      <c r="C6" s="139">
        <f>'17'!T7</f>
        <v>768490</v>
      </c>
      <c r="D6" s="205">
        <v>20</v>
      </c>
      <c r="E6" s="224">
        <f t="shared" si="1"/>
        <v>153698</v>
      </c>
      <c r="F6" s="139">
        <v>45000</v>
      </c>
      <c r="G6" s="270">
        <f>C6-E6-F6</f>
        <v>569792</v>
      </c>
      <c r="H6" s="192"/>
      <c r="J6" s="367"/>
    </row>
    <row r="7" spans="1:120" ht="21" customHeight="1" x14ac:dyDescent="0.2">
      <c r="A7" s="135" t="s">
        <v>264</v>
      </c>
      <c r="B7" s="224">
        <f>'16'!Q8</f>
        <v>941110</v>
      </c>
      <c r="C7" s="139">
        <f>'17'!T8</f>
        <v>895870</v>
      </c>
      <c r="D7" s="205">
        <v>33</v>
      </c>
      <c r="E7" s="224">
        <f>C7*D7/100</f>
        <v>295637.09999999998</v>
      </c>
      <c r="F7" s="139">
        <v>0</v>
      </c>
      <c r="G7" s="270">
        <f t="shared" ref="G7" si="2">C7-E7-F7</f>
        <v>600232.9</v>
      </c>
      <c r="H7" s="192"/>
      <c r="J7" s="615"/>
    </row>
    <row r="8" spans="1:120" ht="21" customHeight="1" x14ac:dyDescent="0.2">
      <c r="A8" s="135" t="s">
        <v>62</v>
      </c>
      <c r="B8" s="224">
        <f>'16'!Q9</f>
        <v>4363286</v>
      </c>
      <c r="C8" s="139">
        <f>'17'!T9</f>
        <v>3855674</v>
      </c>
      <c r="D8" s="205">
        <v>25</v>
      </c>
      <c r="E8" s="224">
        <f t="shared" ref="E8:E19" si="3">C8*D8/100</f>
        <v>963918.5</v>
      </c>
      <c r="F8" s="139">
        <v>1700</v>
      </c>
      <c r="G8" s="270">
        <v>2890055</v>
      </c>
      <c r="H8" s="192"/>
      <c r="J8" s="367"/>
    </row>
    <row r="9" spans="1:120" ht="21" customHeight="1" x14ac:dyDescent="0.2">
      <c r="A9" s="135" t="s">
        <v>53</v>
      </c>
      <c r="B9" s="224">
        <f>'16'!Q10</f>
        <v>937760</v>
      </c>
      <c r="C9" s="139">
        <f>'17'!T10</f>
        <v>852518</v>
      </c>
      <c r="D9" s="205">
        <v>10</v>
      </c>
      <c r="E9" s="224">
        <f t="shared" si="3"/>
        <v>85251.8</v>
      </c>
      <c r="F9" s="139">
        <v>0</v>
      </c>
      <c r="G9" s="270">
        <v>767266</v>
      </c>
      <c r="H9" s="192"/>
      <c r="J9" s="367"/>
    </row>
    <row r="10" spans="1:120" ht="21" customHeight="1" x14ac:dyDescent="0.2">
      <c r="A10" s="135" t="s">
        <v>55</v>
      </c>
      <c r="B10" s="224">
        <f>'16'!Q11</f>
        <v>1109520</v>
      </c>
      <c r="C10" s="139">
        <f>'17'!T11</f>
        <v>1008655</v>
      </c>
      <c r="D10" s="205">
        <v>30</v>
      </c>
      <c r="E10" s="224">
        <f t="shared" si="3"/>
        <v>302596.5</v>
      </c>
      <c r="F10" s="139">
        <v>0</v>
      </c>
      <c r="G10" s="270">
        <v>706058</v>
      </c>
      <c r="H10" s="192"/>
      <c r="J10" s="367"/>
    </row>
    <row r="11" spans="1:120" ht="21" customHeight="1" x14ac:dyDescent="0.2">
      <c r="A11" s="135" t="s">
        <v>47</v>
      </c>
      <c r="B11" s="224">
        <f>'16'!Q12</f>
        <v>652024</v>
      </c>
      <c r="C11" s="139">
        <f>'17'!T12</f>
        <v>593022</v>
      </c>
      <c r="D11" s="281">
        <v>25</v>
      </c>
      <c r="E11" s="224">
        <f t="shared" si="3"/>
        <v>148255.5</v>
      </c>
      <c r="F11" s="136">
        <v>0</v>
      </c>
      <c r="G11" s="270">
        <v>444766</v>
      </c>
      <c r="H11" s="192"/>
      <c r="J11" s="367"/>
    </row>
    <row r="12" spans="1:120" s="137" customFormat="1" ht="21" customHeight="1" x14ac:dyDescent="0.2">
      <c r="A12" s="135" t="s">
        <v>54</v>
      </c>
      <c r="B12" s="224">
        <f>'16'!Q13</f>
        <v>913525</v>
      </c>
      <c r="C12" s="139">
        <f>'17'!T13</f>
        <v>869831</v>
      </c>
      <c r="D12" s="205">
        <v>30</v>
      </c>
      <c r="E12" s="224">
        <f t="shared" si="3"/>
        <v>260949.3</v>
      </c>
      <c r="F12" s="139">
        <v>5100</v>
      </c>
      <c r="G12" s="270">
        <f>C12-E12-F12</f>
        <v>603781.69999999995</v>
      </c>
      <c r="H12" s="192"/>
      <c r="I12" s="132"/>
      <c r="J12" s="367"/>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row>
    <row r="13" spans="1:120" s="137" customFormat="1" ht="21" customHeight="1" x14ac:dyDescent="0.2">
      <c r="A13" s="135" t="s">
        <v>52</v>
      </c>
      <c r="B13" s="224">
        <f>'16'!Q14</f>
        <v>685091</v>
      </c>
      <c r="C13" s="139">
        <f>'17'!T14</f>
        <v>652430</v>
      </c>
      <c r="D13" s="205">
        <v>37</v>
      </c>
      <c r="E13" s="224">
        <f t="shared" si="3"/>
        <v>241399.1</v>
      </c>
      <c r="F13" s="139">
        <v>118530</v>
      </c>
      <c r="G13" s="270">
        <v>292501</v>
      </c>
      <c r="H13" s="192"/>
      <c r="I13" s="132"/>
      <c r="J13" s="367"/>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row>
    <row r="14" spans="1:120" s="137" customFormat="1" ht="21" customHeight="1" x14ac:dyDescent="0.2">
      <c r="A14" s="135" t="s">
        <v>56</v>
      </c>
      <c r="B14" s="224">
        <f>'16'!Q15</f>
        <v>1209905</v>
      </c>
      <c r="C14" s="139">
        <f>'17'!T15</f>
        <v>1121263</v>
      </c>
      <c r="D14" s="205">
        <v>25</v>
      </c>
      <c r="E14" s="224">
        <f t="shared" si="3"/>
        <v>280315.75</v>
      </c>
      <c r="F14" s="139">
        <v>4925</v>
      </c>
      <c r="G14" s="270">
        <f>C14-E14-F14</f>
        <v>836022.25</v>
      </c>
      <c r="H14" s="192"/>
      <c r="I14" s="132"/>
      <c r="J14" s="367"/>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row>
    <row r="15" spans="1:120" s="137" customFormat="1" ht="21" customHeight="1" x14ac:dyDescent="0.2">
      <c r="A15" s="135" t="s">
        <v>57</v>
      </c>
      <c r="B15" s="224">
        <f>'16'!Q16</f>
        <v>810500</v>
      </c>
      <c r="C15" s="139">
        <f>'17'!T16</f>
        <v>630740</v>
      </c>
      <c r="D15" s="205">
        <v>30</v>
      </c>
      <c r="E15" s="224">
        <f t="shared" si="3"/>
        <v>189222</v>
      </c>
      <c r="F15" s="139">
        <v>255276</v>
      </c>
      <c r="G15" s="270">
        <v>186242</v>
      </c>
      <c r="H15" s="192"/>
      <c r="I15" s="132"/>
      <c r="J15" s="367"/>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32"/>
      <c r="DO15" s="132"/>
      <c r="DP15" s="132"/>
    </row>
    <row r="16" spans="1:120" s="137" customFormat="1" ht="21" customHeight="1" x14ac:dyDescent="0.2">
      <c r="A16" s="135" t="s">
        <v>58</v>
      </c>
      <c r="B16" s="224">
        <f>'16'!Q17</f>
        <v>318316</v>
      </c>
      <c r="C16" s="139">
        <f>'17'!T17</f>
        <v>263232</v>
      </c>
      <c r="D16" s="205">
        <v>35</v>
      </c>
      <c r="E16" s="224">
        <f t="shared" si="3"/>
        <v>92131.199999999997</v>
      </c>
      <c r="F16" s="139">
        <v>0</v>
      </c>
      <c r="G16" s="270">
        <v>171101</v>
      </c>
      <c r="H16" s="192"/>
      <c r="I16" s="240"/>
      <c r="J16" s="367"/>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row>
    <row r="17" spans="1:120" s="137" customFormat="1" ht="21" customHeight="1" x14ac:dyDescent="0.2">
      <c r="A17" s="135" t="s">
        <v>59</v>
      </c>
      <c r="B17" s="224">
        <f>'16'!Q18</f>
        <v>832633</v>
      </c>
      <c r="C17" s="139">
        <f>'17'!T18</f>
        <v>792984</v>
      </c>
      <c r="D17" s="205">
        <v>30</v>
      </c>
      <c r="E17" s="224">
        <f t="shared" si="3"/>
        <v>237895.2</v>
      </c>
      <c r="F17" s="139">
        <v>910</v>
      </c>
      <c r="G17" s="270">
        <v>554179</v>
      </c>
      <c r="H17" s="192"/>
      <c r="I17" s="132"/>
      <c r="J17" s="367"/>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row>
    <row r="18" spans="1:120" s="137" customFormat="1" ht="21" customHeight="1" x14ac:dyDescent="0.2">
      <c r="A18" s="135" t="s">
        <v>60</v>
      </c>
      <c r="B18" s="224">
        <f>'16'!Q19</f>
        <v>669054</v>
      </c>
      <c r="C18" s="139">
        <f>'17'!T19</f>
        <v>614120</v>
      </c>
      <c r="D18" s="205">
        <v>20</v>
      </c>
      <c r="E18" s="224">
        <f t="shared" si="3"/>
        <v>122824</v>
      </c>
      <c r="F18" s="139">
        <v>130</v>
      </c>
      <c r="G18" s="270">
        <f>C18-E18-F18</f>
        <v>491166</v>
      </c>
      <c r="H18" s="192"/>
      <c r="I18" s="192"/>
      <c r="J18" s="367"/>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row>
    <row r="19" spans="1:120" s="137" customFormat="1" ht="21" customHeight="1" thickBot="1" x14ac:dyDescent="0.25">
      <c r="A19" s="140" t="s">
        <v>61</v>
      </c>
      <c r="B19" s="224">
        <f>'16'!Q20</f>
        <v>1668148</v>
      </c>
      <c r="C19" s="139">
        <f>'17'!T20</f>
        <v>1175406</v>
      </c>
      <c r="D19" s="281">
        <v>23</v>
      </c>
      <c r="E19" s="224">
        <f t="shared" si="3"/>
        <v>270343.38</v>
      </c>
      <c r="F19" s="136">
        <v>0</v>
      </c>
      <c r="G19" s="270">
        <v>905063</v>
      </c>
      <c r="H19" s="192"/>
      <c r="I19" s="192"/>
      <c r="J19" s="367"/>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row>
    <row r="20" spans="1:120" ht="21.75" customHeight="1" thickTop="1" thickBot="1" x14ac:dyDescent="0.25">
      <c r="A20" s="146" t="s">
        <v>251</v>
      </c>
      <c r="B20" s="149">
        <f>SUM(B4:B19)</f>
        <v>18740998</v>
      </c>
      <c r="C20" s="149">
        <f>SUM(C4:C19)</f>
        <v>16656080</v>
      </c>
      <c r="D20" s="193">
        <f>E20/C20*100</f>
        <v>24.532588880456867</v>
      </c>
      <c r="E20" s="149">
        <f>SUM(E4:E19)</f>
        <v>4086167.6300000004</v>
      </c>
      <c r="F20" s="149">
        <f>SUM(F4:F19)</f>
        <v>431629</v>
      </c>
      <c r="G20" s="149">
        <f>SUM(G4:G19)</f>
        <v>12138282.85</v>
      </c>
      <c r="H20" s="192"/>
      <c r="I20" s="192"/>
      <c r="K20" s="192"/>
    </row>
    <row r="21" spans="1:120" ht="9.75" customHeight="1" thickTop="1" x14ac:dyDescent="0.2">
      <c r="A21" s="997"/>
      <c r="B21" s="997"/>
      <c r="C21" s="997"/>
      <c r="D21" s="997"/>
      <c r="E21" s="997"/>
      <c r="F21" s="997"/>
      <c r="G21" s="997"/>
      <c r="I21" s="192"/>
      <c r="K21" s="192"/>
    </row>
    <row r="22" spans="1:120" ht="18" customHeight="1" x14ac:dyDescent="0.2">
      <c r="A22" s="970" t="s">
        <v>283</v>
      </c>
      <c r="B22" s="970"/>
      <c r="C22" s="970"/>
      <c r="D22" s="970"/>
      <c r="E22" s="970"/>
      <c r="F22" s="970"/>
      <c r="G22" s="970"/>
      <c r="I22" s="192"/>
      <c r="K22" s="192"/>
    </row>
    <row r="23" spans="1:120" ht="33" customHeight="1" x14ac:dyDescent="0.2">
      <c r="A23" s="970" t="s">
        <v>669</v>
      </c>
      <c r="B23" s="970"/>
      <c r="C23" s="970"/>
      <c r="D23" s="970"/>
      <c r="E23" s="970"/>
      <c r="F23" s="970"/>
      <c r="G23" s="970"/>
      <c r="H23" s="354"/>
      <c r="I23" s="354"/>
      <c r="J23" s="354"/>
      <c r="K23" s="354"/>
      <c r="L23" s="354"/>
      <c r="M23" s="354"/>
      <c r="N23" s="354"/>
      <c r="O23" s="354"/>
      <c r="P23" s="354"/>
      <c r="Q23" s="354"/>
      <c r="R23" s="354"/>
      <c r="S23" s="354"/>
      <c r="T23" s="354"/>
      <c r="U23" s="354"/>
    </row>
    <row r="24" spans="1:120" ht="15.75" customHeight="1" x14ac:dyDescent="0.2">
      <c r="A24" s="970" t="s">
        <v>668</v>
      </c>
      <c r="B24" s="970"/>
      <c r="C24" s="970"/>
      <c r="D24" s="970"/>
      <c r="E24" s="970"/>
      <c r="F24" s="970"/>
      <c r="G24" s="970"/>
      <c r="H24" s="354"/>
      <c r="I24" s="354"/>
      <c r="J24" s="354"/>
      <c r="K24" s="354"/>
      <c r="L24" s="354"/>
      <c r="M24" s="354"/>
      <c r="N24" s="354"/>
      <c r="O24" s="354"/>
      <c r="P24" s="354"/>
      <c r="Q24" s="354"/>
      <c r="R24" s="354"/>
      <c r="S24" s="354"/>
      <c r="T24" s="354"/>
      <c r="U24" s="354"/>
    </row>
    <row r="25" spans="1:120" ht="20.25" customHeight="1" x14ac:dyDescent="0.2">
      <c r="A25" s="910" t="s">
        <v>672</v>
      </c>
      <c r="B25" s="910"/>
      <c r="C25" s="910"/>
      <c r="D25" s="910"/>
      <c r="E25" s="910"/>
      <c r="F25" s="910"/>
      <c r="G25" s="910"/>
      <c r="H25" s="910"/>
      <c r="I25" s="910"/>
      <c r="J25" s="673"/>
      <c r="K25" s="673"/>
      <c r="L25" s="673"/>
      <c r="M25" s="673"/>
      <c r="N25" s="216"/>
    </row>
    <row r="26" spans="1:120" ht="20.25" customHeight="1" x14ac:dyDescent="0.2">
      <c r="A26" s="947" t="s">
        <v>673</v>
      </c>
      <c r="B26" s="947"/>
      <c r="C26" s="947"/>
      <c r="D26" s="947"/>
      <c r="E26" s="947"/>
      <c r="F26" s="947"/>
      <c r="G26" s="216"/>
      <c r="H26" s="216"/>
      <c r="I26" s="216"/>
      <c r="J26" s="505"/>
      <c r="K26" s="505"/>
      <c r="L26" s="505"/>
      <c r="M26" s="505"/>
      <c r="N26" s="241"/>
    </row>
    <row r="27" spans="1:120" ht="20.25" customHeight="1" x14ac:dyDescent="0.2">
      <c r="A27" s="998"/>
      <c r="B27" s="998"/>
      <c r="C27" s="998"/>
      <c r="D27" s="998"/>
      <c r="E27" s="998"/>
      <c r="F27" s="998"/>
      <c r="G27" s="998"/>
      <c r="H27" s="241"/>
      <c r="I27" s="241"/>
      <c r="J27" s="241"/>
      <c r="K27" s="241"/>
      <c r="L27" s="241"/>
      <c r="M27" s="241"/>
      <c r="N27" s="241"/>
    </row>
    <row r="28" spans="1:120" ht="16.5" customHeight="1" x14ac:dyDescent="0.2">
      <c r="A28" s="905" t="s">
        <v>462</v>
      </c>
      <c r="B28" s="905"/>
      <c r="C28" s="905"/>
      <c r="D28" s="455"/>
      <c r="E28" s="455"/>
      <c r="F28" s="456"/>
      <c r="G28" s="845">
        <v>32</v>
      </c>
      <c r="K28" s="192"/>
    </row>
    <row r="31" spans="1:120" x14ac:dyDescent="0.2">
      <c r="E31" s="213"/>
    </row>
    <row r="34" spans="4:4" x14ac:dyDescent="0.2">
      <c r="D34" s="192"/>
    </row>
  </sheetData>
  <mergeCells count="12">
    <mergeCell ref="A24:G24"/>
    <mergeCell ref="A28:C28"/>
    <mergeCell ref="A27:G27"/>
    <mergeCell ref="A25:I25"/>
    <mergeCell ref="A26:F26"/>
    <mergeCell ref="K3:M3"/>
    <mergeCell ref="A1:G1"/>
    <mergeCell ref="H1:O1"/>
    <mergeCell ref="H2:O2"/>
    <mergeCell ref="A23:G23"/>
    <mergeCell ref="A22:G22"/>
    <mergeCell ref="A21:G21"/>
  </mergeCells>
  <printOptions horizontalCentered="1"/>
  <pageMargins left="0.70866141732283505" right="0.70866141732283505" top="0.35433070866141703" bottom="0.35433070866141703" header="0.31496062992126" footer="0.31496062992126"/>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249977111117893"/>
  </sheetPr>
  <dimension ref="A1:M50"/>
  <sheetViews>
    <sheetView rightToLeft="1" view="pageBreakPreview" zoomScale="150" zoomScaleSheetLayoutView="150" workbookViewId="0">
      <pane ySplit="4" topLeftCell="A8" activePane="bottomLeft" state="frozen"/>
      <selection pane="bottomLeft" activeCell="G14" sqref="G14"/>
    </sheetView>
  </sheetViews>
  <sheetFormatPr defaultColWidth="10.42578125" defaultRowHeight="14.25" x14ac:dyDescent="0.2"/>
  <cols>
    <col min="1" max="1" width="14.140625" style="132" customWidth="1"/>
    <col min="2" max="4" width="12" style="132" customWidth="1"/>
    <col min="5" max="5" width="1.140625" style="132" customWidth="1"/>
    <col min="6" max="8" width="12.140625" style="132" customWidth="1"/>
    <col min="9" max="9" width="1.140625" style="132" customWidth="1"/>
    <col min="10" max="12" width="10.7109375" style="132" customWidth="1"/>
    <col min="13" max="13" width="12.85546875" style="132" customWidth="1"/>
    <col min="14" max="16384" width="10.42578125" style="132"/>
  </cols>
  <sheetData>
    <row r="1" spans="1:13" ht="25.5" customHeight="1" x14ac:dyDescent="0.2">
      <c r="A1" s="1000" t="s">
        <v>542</v>
      </c>
      <c r="B1" s="1000"/>
      <c r="C1" s="1000"/>
      <c r="D1" s="1000"/>
      <c r="E1" s="1000"/>
      <c r="F1" s="1000"/>
      <c r="G1" s="1000"/>
      <c r="H1" s="1000"/>
      <c r="I1" s="1000"/>
      <c r="J1" s="1000"/>
      <c r="K1" s="1000"/>
      <c r="L1" s="1000"/>
    </row>
    <row r="2" spans="1:13" ht="27.75" customHeight="1" thickBot="1" x14ac:dyDescent="0.25">
      <c r="A2" s="1001" t="s">
        <v>342</v>
      </c>
      <c r="B2" s="1001"/>
      <c r="C2" s="1001"/>
      <c r="D2" s="1001"/>
      <c r="E2" s="1001"/>
      <c r="F2" s="1001"/>
      <c r="G2" s="1001"/>
      <c r="H2" s="1001"/>
      <c r="I2" s="1001"/>
      <c r="J2" s="1001"/>
      <c r="K2" s="1001"/>
      <c r="L2" s="1001"/>
    </row>
    <row r="3" spans="1:13" ht="22.5" customHeight="1" thickTop="1" x14ac:dyDescent="0.2">
      <c r="A3" s="1002" t="s">
        <v>48</v>
      </c>
      <c r="B3" s="1004" t="s">
        <v>3</v>
      </c>
      <c r="C3" s="1004"/>
      <c r="D3" s="1004"/>
      <c r="E3" s="740"/>
      <c r="F3" s="1004" t="s">
        <v>213</v>
      </c>
      <c r="G3" s="1004"/>
      <c r="H3" s="1004"/>
      <c r="I3" s="1004"/>
      <c r="J3" s="1004" t="s">
        <v>214</v>
      </c>
      <c r="K3" s="1004"/>
      <c r="L3" s="1004"/>
    </row>
    <row r="4" spans="1:13" ht="23.25" customHeight="1" x14ac:dyDescent="0.2">
      <c r="A4" s="1003"/>
      <c r="B4" s="802" t="s">
        <v>215</v>
      </c>
      <c r="C4" s="802" t="s">
        <v>64</v>
      </c>
      <c r="D4" s="802" t="s">
        <v>21</v>
      </c>
      <c r="E4" s="741"/>
      <c r="F4" s="802" t="s">
        <v>215</v>
      </c>
      <c r="G4" s="802" t="s">
        <v>64</v>
      </c>
      <c r="H4" s="802" t="s">
        <v>21</v>
      </c>
      <c r="I4" s="1005"/>
      <c r="J4" s="802" t="s">
        <v>211</v>
      </c>
      <c r="K4" s="802" t="s">
        <v>216</v>
      </c>
      <c r="L4" s="802" t="s">
        <v>21</v>
      </c>
    </row>
    <row r="5" spans="1:13" ht="22.5" customHeight="1" x14ac:dyDescent="0.2">
      <c r="A5" s="131" t="s">
        <v>49</v>
      </c>
      <c r="B5" s="139">
        <v>2635141</v>
      </c>
      <c r="C5" s="139">
        <v>1710304</v>
      </c>
      <c r="D5" s="139">
        <f t="shared" ref="D5:D20" si="0">SUM(B5:C5)</f>
        <v>4345445</v>
      </c>
      <c r="E5" s="319"/>
      <c r="F5" s="139">
        <f>B5*J5/100</f>
        <v>2556086.77</v>
      </c>
      <c r="G5" s="139">
        <f>C5*K5/100</f>
        <v>1487964.48</v>
      </c>
      <c r="H5" s="139">
        <f>SUM(F5:G5)</f>
        <v>4044051.25</v>
      </c>
      <c r="I5" s="139"/>
      <c r="J5" s="225">
        <v>97</v>
      </c>
      <c r="K5" s="225">
        <v>87</v>
      </c>
      <c r="L5" s="225">
        <f>H5/D5*100</f>
        <v>93.064145329189529</v>
      </c>
    </row>
    <row r="6" spans="1:13" ht="22.5" customHeight="1" x14ac:dyDescent="0.2">
      <c r="A6" s="131" t="s">
        <v>50</v>
      </c>
      <c r="B6" s="139">
        <v>1376000</v>
      </c>
      <c r="C6" s="139">
        <v>485546</v>
      </c>
      <c r="D6" s="139">
        <f t="shared" si="0"/>
        <v>1861546</v>
      </c>
      <c r="E6" s="319"/>
      <c r="F6" s="139">
        <v>1307200</v>
      </c>
      <c r="G6" s="139">
        <v>436991</v>
      </c>
      <c r="H6" s="139">
        <f>SUM(F6:G6)</f>
        <v>1744191</v>
      </c>
      <c r="I6" s="139"/>
      <c r="J6" s="225">
        <v>95</v>
      </c>
      <c r="K6" s="225">
        <v>90</v>
      </c>
      <c r="L6" s="225">
        <f t="shared" ref="L6:L7" si="1">H6/D6*100</f>
        <v>93.695831314402113</v>
      </c>
    </row>
    <row r="7" spans="1:13" s="267" customFormat="1" ht="22.5" customHeight="1" x14ac:dyDescent="0.2">
      <c r="A7" s="487" t="s">
        <v>51</v>
      </c>
      <c r="B7" s="488">
        <v>938452</v>
      </c>
      <c r="C7" s="488">
        <v>938129</v>
      </c>
      <c r="D7" s="139">
        <f t="shared" si="0"/>
        <v>1876581</v>
      </c>
      <c r="E7" s="502"/>
      <c r="F7" s="139">
        <v>938452</v>
      </c>
      <c r="G7" s="139">
        <v>750503.2</v>
      </c>
      <c r="H7" s="139">
        <f t="shared" ref="H7" si="2">SUM(F7:G7)</f>
        <v>1688955.2</v>
      </c>
      <c r="I7" s="488"/>
      <c r="J7" s="503">
        <v>100</v>
      </c>
      <c r="K7" s="503">
        <v>80</v>
      </c>
      <c r="L7" s="225">
        <f t="shared" si="1"/>
        <v>90.001721215337895</v>
      </c>
    </row>
    <row r="8" spans="1:13" ht="22.5" customHeight="1" x14ac:dyDescent="0.2">
      <c r="A8" s="135" t="s">
        <v>264</v>
      </c>
      <c r="B8" s="139">
        <v>1032334</v>
      </c>
      <c r="C8" s="139">
        <v>1031669</v>
      </c>
      <c r="D8" s="139">
        <f t="shared" si="0"/>
        <v>2064003</v>
      </c>
      <c r="E8" s="319"/>
      <c r="F8" s="139">
        <v>929101</v>
      </c>
      <c r="G8" s="139">
        <v>866602</v>
      </c>
      <c r="H8" s="139">
        <f>SUM(F8:G8)</f>
        <v>1795703</v>
      </c>
      <c r="I8" s="139"/>
      <c r="J8" s="225">
        <v>90</v>
      </c>
      <c r="K8" s="225">
        <v>84</v>
      </c>
      <c r="L8" s="225">
        <f>H8/D8*100</f>
        <v>87.000987886161013</v>
      </c>
    </row>
    <row r="9" spans="1:13" ht="22.5" customHeight="1" x14ac:dyDescent="0.2">
      <c r="A9" s="135" t="s">
        <v>62</v>
      </c>
      <c r="B9" s="139">
        <v>6363562</v>
      </c>
      <c r="C9" s="139">
        <v>0</v>
      </c>
      <c r="D9" s="139">
        <f t="shared" si="0"/>
        <v>6363562</v>
      </c>
      <c r="E9" s="319"/>
      <c r="F9" s="139">
        <v>6363562</v>
      </c>
      <c r="G9" s="139">
        <v>0</v>
      </c>
      <c r="H9" s="139">
        <f t="shared" ref="H9:H20" si="3">SUM(F9:G9)</f>
        <v>6363562</v>
      </c>
      <c r="I9" s="139"/>
      <c r="J9" s="225">
        <v>100</v>
      </c>
      <c r="K9" s="225">
        <v>0</v>
      </c>
      <c r="L9" s="225">
        <f t="shared" ref="L9:L21" si="4">H9/D9*100</f>
        <v>100</v>
      </c>
    </row>
    <row r="10" spans="1:13" ht="22.5" customHeight="1" x14ac:dyDescent="0.2">
      <c r="A10" s="135" t="s">
        <v>53</v>
      </c>
      <c r="B10" s="139">
        <v>1921194</v>
      </c>
      <c r="C10" s="139">
        <v>1213724</v>
      </c>
      <c r="D10" s="139">
        <f t="shared" si="0"/>
        <v>3134918</v>
      </c>
      <c r="E10" s="319"/>
      <c r="F10" s="139">
        <v>1671438.78</v>
      </c>
      <c r="G10" s="139">
        <v>1055939.8799999999</v>
      </c>
      <c r="H10" s="139">
        <f t="shared" si="3"/>
        <v>2727378.66</v>
      </c>
      <c r="I10" s="139"/>
      <c r="J10" s="225">
        <v>87</v>
      </c>
      <c r="K10" s="225">
        <v>87</v>
      </c>
      <c r="L10" s="225">
        <f t="shared" si="4"/>
        <v>87</v>
      </c>
    </row>
    <row r="11" spans="1:13" ht="22.5" customHeight="1" x14ac:dyDescent="0.2">
      <c r="A11" s="135" t="s">
        <v>55</v>
      </c>
      <c r="B11" s="136">
        <v>1161372</v>
      </c>
      <c r="C11" s="136">
        <v>1244401</v>
      </c>
      <c r="D11" s="139">
        <f t="shared" si="0"/>
        <v>2405773</v>
      </c>
      <c r="E11" s="319"/>
      <c r="F11" s="139">
        <v>1068462.24</v>
      </c>
      <c r="G11" s="139">
        <v>933300.75</v>
      </c>
      <c r="H11" s="139">
        <f t="shared" si="3"/>
        <v>2001762.99</v>
      </c>
      <c r="I11" s="139"/>
      <c r="J11" s="225">
        <v>92</v>
      </c>
      <c r="K11" s="225">
        <v>75</v>
      </c>
      <c r="L11" s="225">
        <f t="shared" si="4"/>
        <v>83.206644600301033</v>
      </c>
    </row>
    <row r="12" spans="1:13" ht="22.5" customHeight="1" x14ac:dyDescent="0.2">
      <c r="A12" s="135" t="s">
        <v>47</v>
      </c>
      <c r="B12" s="139">
        <v>949319</v>
      </c>
      <c r="C12" s="139">
        <v>470498</v>
      </c>
      <c r="D12" s="139">
        <f t="shared" si="0"/>
        <v>1419817</v>
      </c>
      <c r="E12" s="283"/>
      <c r="F12" s="139">
        <v>930332.62</v>
      </c>
      <c r="G12" s="139">
        <v>418743.22</v>
      </c>
      <c r="H12" s="139">
        <f t="shared" si="3"/>
        <v>1349075.8399999999</v>
      </c>
      <c r="I12" s="136"/>
      <c r="J12" s="225">
        <v>98</v>
      </c>
      <c r="K12" s="225">
        <v>89</v>
      </c>
      <c r="L12" s="225">
        <f t="shared" si="4"/>
        <v>95.0175860691906</v>
      </c>
    </row>
    <row r="13" spans="1:13" s="137" customFormat="1" ht="22.5" customHeight="1" x14ac:dyDescent="0.2">
      <c r="A13" s="135" t="s">
        <v>54</v>
      </c>
      <c r="B13" s="139">
        <v>966704</v>
      </c>
      <c r="C13" s="139">
        <v>639521</v>
      </c>
      <c r="D13" s="139">
        <f t="shared" si="0"/>
        <v>1606225</v>
      </c>
      <c r="E13" s="319"/>
      <c r="F13" s="139">
        <v>966220.64799999993</v>
      </c>
      <c r="G13" s="139">
        <v>607544.94999999995</v>
      </c>
      <c r="H13" s="139">
        <f>SUM(F13:G13)</f>
        <v>1573765.5979999998</v>
      </c>
      <c r="I13" s="139"/>
      <c r="J13" s="832">
        <v>99.95</v>
      </c>
      <c r="K13" s="225">
        <v>95</v>
      </c>
      <c r="L13" s="225">
        <f t="shared" si="4"/>
        <v>97.979149745521326</v>
      </c>
      <c r="M13" s="132"/>
    </row>
    <row r="14" spans="1:13" s="137" customFormat="1" ht="22.5" customHeight="1" x14ac:dyDescent="0.2">
      <c r="A14" s="135" t="s">
        <v>52</v>
      </c>
      <c r="B14" s="139">
        <v>838032</v>
      </c>
      <c r="C14" s="139">
        <v>1020415</v>
      </c>
      <c r="D14" s="139">
        <f t="shared" si="0"/>
        <v>1858447</v>
      </c>
      <c r="E14" s="319"/>
      <c r="F14" s="139">
        <v>729087.84</v>
      </c>
      <c r="G14" s="139">
        <v>438778.45</v>
      </c>
      <c r="H14" s="139">
        <f t="shared" si="3"/>
        <v>1167866.29</v>
      </c>
      <c r="I14" s="139"/>
      <c r="J14" s="225">
        <v>87</v>
      </c>
      <c r="K14" s="225">
        <v>43</v>
      </c>
      <c r="L14" s="225">
        <f t="shared" si="4"/>
        <v>62.840979054016607</v>
      </c>
      <c r="M14" s="132"/>
    </row>
    <row r="15" spans="1:13" s="137" customFormat="1" ht="22.5" customHeight="1" x14ac:dyDescent="0.2">
      <c r="A15" s="135" t="s">
        <v>56</v>
      </c>
      <c r="B15" s="139">
        <v>1224375</v>
      </c>
      <c r="C15" s="139">
        <v>490040</v>
      </c>
      <c r="D15" s="139">
        <f t="shared" si="0"/>
        <v>1714415</v>
      </c>
      <c r="E15" s="319"/>
      <c r="F15" s="139">
        <v>1138668.75</v>
      </c>
      <c r="G15" s="139">
        <v>441036</v>
      </c>
      <c r="H15" s="139">
        <f>SUM(F15:G15)</f>
        <v>1579704.75</v>
      </c>
      <c r="I15" s="139"/>
      <c r="J15" s="225">
        <v>93</v>
      </c>
      <c r="K15" s="225">
        <v>90</v>
      </c>
      <c r="L15" s="225">
        <f t="shared" si="4"/>
        <v>92.142494670193614</v>
      </c>
      <c r="M15" s="132"/>
    </row>
    <row r="16" spans="1:13" s="137" customFormat="1" ht="22.5" customHeight="1" x14ac:dyDescent="0.2">
      <c r="A16" s="135" t="s">
        <v>57</v>
      </c>
      <c r="B16" s="139">
        <v>861623</v>
      </c>
      <c r="C16" s="139">
        <v>642440</v>
      </c>
      <c r="D16" s="139">
        <f t="shared" si="0"/>
        <v>1504063</v>
      </c>
      <c r="E16" s="319"/>
      <c r="F16" s="139">
        <v>732380</v>
      </c>
      <c r="G16" s="139">
        <v>430435</v>
      </c>
      <c r="H16" s="139">
        <v>1162815</v>
      </c>
      <c r="I16" s="139"/>
      <c r="J16" s="225">
        <v>85</v>
      </c>
      <c r="K16" s="225">
        <v>67</v>
      </c>
      <c r="L16" s="225">
        <f t="shared" si="4"/>
        <v>77.311588676804092</v>
      </c>
      <c r="M16" s="132"/>
    </row>
    <row r="17" spans="1:13" s="137" customFormat="1" ht="22.5" customHeight="1" x14ac:dyDescent="0.2">
      <c r="A17" s="135" t="s">
        <v>58</v>
      </c>
      <c r="B17" s="139">
        <v>440650</v>
      </c>
      <c r="C17" s="139">
        <v>508099</v>
      </c>
      <c r="D17" s="139">
        <f t="shared" si="0"/>
        <v>948749</v>
      </c>
      <c r="E17" s="319"/>
      <c r="F17" s="139">
        <v>396585</v>
      </c>
      <c r="G17" s="139">
        <v>330264.34999999998</v>
      </c>
      <c r="H17" s="139">
        <f>SUM(F17:G17)</f>
        <v>726849.35</v>
      </c>
      <c r="I17" s="139"/>
      <c r="J17" s="225">
        <v>90</v>
      </c>
      <c r="K17" s="225">
        <v>65</v>
      </c>
      <c r="L17" s="225">
        <f t="shared" si="4"/>
        <v>76.611342936856857</v>
      </c>
      <c r="M17" s="132"/>
    </row>
    <row r="18" spans="1:13" s="137" customFormat="1" ht="22.5" customHeight="1" x14ac:dyDescent="0.2">
      <c r="A18" s="135" t="s">
        <v>59</v>
      </c>
      <c r="B18" s="139">
        <v>1566706</v>
      </c>
      <c r="C18" s="139">
        <v>874181</v>
      </c>
      <c r="D18" s="139">
        <f t="shared" si="0"/>
        <v>2440887</v>
      </c>
      <c r="E18" s="319"/>
      <c r="F18" s="139">
        <v>1347367.16</v>
      </c>
      <c r="G18" s="139">
        <v>314705.15999999997</v>
      </c>
      <c r="H18" s="139">
        <f t="shared" si="3"/>
        <v>1662072.3199999998</v>
      </c>
      <c r="I18" s="139"/>
      <c r="J18" s="225">
        <v>86</v>
      </c>
      <c r="K18" s="225">
        <v>36</v>
      </c>
      <c r="L18" s="225">
        <f t="shared" si="4"/>
        <v>68.092964565750066</v>
      </c>
      <c r="M18" s="132"/>
    </row>
    <row r="19" spans="1:13" s="137" customFormat="1" ht="22.5" customHeight="1" x14ac:dyDescent="0.2">
      <c r="A19" s="135" t="s">
        <v>60</v>
      </c>
      <c r="B19" s="139">
        <v>957466</v>
      </c>
      <c r="C19" s="139">
        <v>338810</v>
      </c>
      <c r="D19" s="139">
        <f t="shared" si="0"/>
        <v>1296276</v>
      </c>
      <c r="E19" s="319"/>
      <c r="F19" s="139">
        <f>B19*J19/100</f>
        <v>928742.02</v>
      </c>
      <c r="G19" s="139">
        <f>C19*K19/100</f>
        <v>315093.3</v>
      </c>
      <c r="H19" s="139">
        <f>SUM(F19:G19)</f>
        <v>1243835.32</v>
      </c>
      <c r="I19" s="139"/>
      <c r="J19" s="225">
        <v>97</v>
      </c>
      <c r="K19" s="225">
        <v>93</v>
      </c>
      <c r="L19" s="225">
        <f t="shared" si="4"/>
        <v>95.954512773514296</v>
      </c>
      <c r="M19" s="132"/>
    </row>
    <row r="20" spans="1:13" s="137" customFormat="1" ht="22.5" customHeight="1" thickBot="1" x14ac:dyDescent="0.25">
      <c r="A20" s="140" t="s">
        <v>61</v>
      </c>
      <c r="B20" s="136">
        <v>2751877</v>
      </c>
      <c r="C20" s="136">
        <v>636522</v>
      </c>
      <c r="D20" s="139">
        <f t="shared" si="0"/>
        <v>3388399</v>
      </c>
      <c r="E20" s="283"/>
      <c r="F20" s="139">
        <v>2476689.2999999998</v>
      </c>
      <c r="G20" s="139">
        <v>541043.69999999995</v>
      </c>
      <c r="H20" s="139">
        <f t="shared" si="3"/>
        <v>3017733</v>
      </c>
      <c r="I20" s="136"/>
      <c r="J20" s="225">
        <v>90</v>
      </c>
      <c r="K20" s="225">
        <v>85</v>
      </c>
      <c r="L20" s="225">
        <f t="shared" si="4"/>
        <v>89.060733402412168</v>
      </c>
      <c r="M20" s="132"/>
    </row>
    <row r="21" spans="1:13" ht="22.5" customHeight="1" thickTop="1" thickBot="1" x14ac:dyDescent="0.25">
      <c r="A21" s="146" t="s">
        <v>251</v>
      </c>
      <c r="B21" s="167">
        <f>SUM(B5:B20)</f>
        <v>25984807</v>
      </c>
      <c r="C21" s="167">
        <f>SUM(C5:C20)</f>
        <v>12244299</v>
      </c>
      <c r="D21" s="167">
        <f>SUM(B21:C21)</f>
        <v>38229106</v>
      </c>
      <c r="E21" s="166"/>
      <c r="F21" s="149">
        <f>SUM(F5:F20)</f>
        <v>24480376.127999999</v>
      </c>
      <c r="G21" s="149">
        <f>SUM(G5:G20)</f>
        <v>9368945.4399999995</v>
      </c>
      <c r="H21" s="149">
        <f>SUM(H5:H20)</f>
        <v>33849321.568000004</v>
      </c>
      <c r="I21" s="149"/>
      <c r="J21" s="151">
        <f>F21/B21*100</f>
        <v>94.210344252316361</v>
      </c>
      <c r="K21" s="151">
        <f>G21/C21*100</f>
        <v>76.516797245803929</v>
      </c>
      <c r="L21" s="151">
        <f t="shared" si="4"/>
        <v>88.543324994311931</v>
      </c>
    </row>
    <row r="22" spans="1:13" ht="8.25" customHeight="1" thickTop="1" x14ac:dyDescent="0.2">
      <c r="A22" s="999"/>
      <c r="B22" s="999"/>
      <c r="C22" s="999"/>
      <c r="D22" s="999"/>
      <c r="E22" s="142"/>
      <c r="F22" s="150"/>
      <c r="G22" s="150"/>
      <c r="H22" s="150"/>
      <c r="I22" s="150"/>
      <c r="J22" s="144"/>
      <c r="K22" s="144"/>
      <c r="L22" s="144"/>
    </row>
    <row r="23" spans="1:13" ht="18" customHeight="1" x14ac:dyDescent="0.2">
      <c r="A23" s="999" t="s">
        <v>461</v>
      </c>
      <c r="B23" s="999"/>
      <c r="C23" s="999"/>
      <c r="D23" s="999"/>
      <c r="E23" s="142"/>
      <c r="F23" s="150"/>
      <c r="G23" s="150"/>
      <c r="H23" s="150"/>
      <c r="I23" s="150"/>
      <c r="J23" s="144"/>
      <c r="K23" s="144"/>
      <c r="L23" s="144"/>
    </row>
    <row r="24" spans="1:13" ht="20.25" customHeight="1" x14ac:dyDescent="0.2">
      <c r="A24" s="910" t="s">
        <v>672</v>
      </c>
      <c r="B24" s="910"/>
      <c r="C24" s="910"/>
      <c r="D24" s="910"/>
      <c r="E24" s="910"/>
      <c r="F24" s="910"/>
      <c r="G24" s="910"/>
      <c r="H24" s="910"/>
      <c r="I24" s="910"/>
      <c r="J24" s="673"/>
      <c r="K24" s="673"/>
      <c r="L24" s="673"/>
      <c r="M24" s="673"/>
    </row>
    <row r="25" spans="1:13" ht="20.25" customHeight="1" x14ac:dyDescent="0.2">
      <c r="A25" s="947" t="s">
        <v>673</v>
      </c>
      <c r="B25" s="947"/>
      <c r="C25" s="947"/>
      <c r="D25" s="947"/>
      <c r="E25" s="947"/>
      <c r="F25" s="947"/>
      <c r="G25" s="216"/>
      <c r="H25" s="216"/>
      <c r="I25" s="216"/>
      <c r="J25" s="505"/>
      <c r="K25" s="505"/>
      <c r="L25" s="505"/>
      <c r="M25" s="505"/>
    </row>
    <row r="26" spans="1:13" ht="10.5" customHeight="1" x14ac:dyDescent="0.2">
      <c r="A26" s="947"/>
      <c r="B26" s="947"/>
      <c r="C26" s="947"/>
      <c r="D26" s="947"/>
      <c r="E26" s="947"/>
      <c r="F26" s="947"/>
      <c r="G26" s="947"/>
      <c r="H26" s="947"/>
      <c r="I26" s="241"/>
      <c r="J26" s="241"/>
      <c r="K26" s="241"/>
      <c r="L26" s="241"/>
      <c r="M26" s="241"/>
    </row>
    <row r="27" spans="1:13" ht="7.5" customHeight="1" x14ac:dyDescent="0.2">
      <c r="A27" s="587"/>
      <c r="B27" s="587"/>
      <c r="C27" s="587"/>
      <c r="D27" s="587"/>
      <c r="E27" s="587"/>
      <c r="F27" s="587"/>
      <c r="G27" s="587"/>
      <c r="H27" s="587"/>
      <c r="I27" s="241"/>
      <c r="J27" s="241"/>
      <c r="K27" s="241"/>
      <c r="L27" s="241"/>
      <c r="M27" s="241"/>
    </row>
    <row r="28" spans="1:13" ht="18" customHeight="1" x14ac:dyDescent="0.2">
      <c r="A28" s="905" t="s">
        <v>462</v>
      </c>
      <c r="B28" s="905"/>
      <c r="C28" s="905"/>
      <c r="D28" s="905"/>
      <c r="E28" s="455"/>
      <c r="F28" s="455"/>
      <c r="G28" s="455"/>
      <c r="H28" s="455"/>
      <c r="I28" s="456"/>
      <c r="J28" s="464"/>
      <c r="K28" s="845">
        <v>33</v>
      </c>
      <c r="L28" s="592"/>
    </row>
    <row r="29" spans="1:13" ht="18" customHeight="1" x14ac:dyDescent="0.2"/>
    <row r="30" spans="1:13" ht="18" customHeight="1" x14ac:dyDescent="0.2"/>
    <row r="33" spans="2:4" x14ac:dyDescent="0.2">
      <c r="B33" s="132">
        <v>2310668.04</v>
      </c>
      <c r="C33" s="132">
        <v>1057009.68</v>
      </c>
      <c r="D33" s="132">
        <v>3228461.5199999996</v>
      </c>
    </row>
    <row r="34" spans="2:4" x14ac:dyDescent="0.2">
      <c r="B34" s="132">
        <v>1169248.1399999999</v>
      </c>
      <c r="C34" s="132">
        <v>345919.1</v>
      </c>
      <c r="D34" s="132">
        <v>1432536.62</v>
      </c>
    </row>
    <row r="35" spans="2:4" x14ac:dyDescent="0.2">
      <c r="B35" s="132">
        <v>848350</v>
      </c>
      <c r="C35" s="132">
        <v>623766.75</v>
      </c>
      <c r="D35" s="132">
        <v>1429303.75</v>
      </c>
    </row>
    <row r="36" spans="2:4" x14ac:dyDescent="0.2">
      <c r="B36" s="132">
        <v>737241.43</v>
      </c>
      <c r="C36" s="132">
        <v>619878.69999999995</v>
      </c>
      <c r="D36" s="132">
        <v>1417383</v>
      </c>
    </row>
    <row r="37" spans="2:4" x14ac:dyDescent="0.2">
      <c r="B37" s="132">
        <v>6311527</v>
      </c>
      <c r="C37" s="132">
        <v>0</v>
      </c>
      <c r="D37" s="132">
        <v>5993043</v>
      </c>
    </row>
    <row r="38" spans="2:4" x14ac:dyDescent="0.2">
      <c r="B38" s="132">
        <v>705936</v>
      </c>
      <c r="C38" s="132">
        <v>406608.4</v>
      </c>
      <c r="D38" s="132">
        <v>1076923</v>
      </c>
    </row>
    <row r="39" spans="2:4" x14ac:dyDescent="0.2">
      <c r="B39" s="132">
        <v>892377.59999999998</v>
      </c>
      <c r="C39" s="132">
        <v>534078.5</v>
      </c>
      <c r="D39" s="132">
        <v>1331586.5</v>
      </c>
    </row>
    <row r="40" spans="2:4" x14ac:dyDescent="0.2">
      <c r="B40" s="132">
        <v>832425.87</v>
      </c>
      <c r="C40" s="132">
        <v>347319.6</v>
      </c>
      <c r="D40" s="132">
        <v>1129596.72</v>
      </c>
    </row>
    <row r="41" spans="2:4" x14ac:dyDescent="0.2">
      <c r="B41" s="132">
        <v>873884</v>
      </c>
      <c r="C41" s="132">
        <v>439152</v>
      </c>
      <c r="D41" s="132">
        <v>1227445.8500000001</v>
      </c>
    </row>
    <row r="42" spans="2:4" x14ac:dyDescent="0.2">
      <c r="B42" s="132">
        <v>606053.6</v>
      </c>
      <c r="C42" s="132">
        <v>376634.42</v>
      </c>
      <c r="D42" s="132">
        <v>916140.16999999993</v>
      </c>
    </row>
    <row r="43" spans="2:4" x14ac:dyDescent="0.2">
      <c r="B43" s="132">
        <v>1084674.78</v>
      </c>
      <c r="C43" s="132">
        <v>344913.32</v>
      </c>
      <c r="D43" s="132">
        <v>1374860</v>
      </c>
    </row>
    <row r="44" spans="2:4" x14ac:dyDescent="0.2">
      <c r="B44" s="132">
        <v>638698.81999999995</v>
      </c>
      <c r="C44" s="132">
        <v>347411.61</v>
      </c>
      <c r="D44" s="132">
        <v>953885</v>
      </c>
    </row>
    <row r="45" spans="2:4" x14ac:dyDescent="0.2">
      <c r="B45" s="132">
        <v>338583.9</v>
      </c>
      <c r="C45" s="132">
        <v>293395.08</v>
      </c>
      <c r="D45" s="132">
        <v>622546.44999999995</v>
      </c>
    </row>
    <row r="46" spans="2:4" x14ac:dyDescent="0.2">
      <c r="B46" s="132">
        <v>1175504.93</v>
      </c>
      <c r="C46" s="132">
        <v>172583.26</v>
      </c>
      <c r="D46" s="132">
        <v>1329119.8600000001</v>
      </c>
    </row>
    <row r="47" spans="2:4" x14ac:dyDescent="0.2">
      <c r="B47" s="132">
        <v>778977</v>
      </c>
      <c r="C47" s="132">
        <v>258829.8</v>
      </c>
      <c r="D47" s="132">
        <v>1023153.0900000001</v>
      </c>
    </row>
    <row r="48" spans="2:4" x14ac:dyDescent="0.2">
      <c r="B48" s="132">
        <v>2238892.2000000002</v>
      </c>
      <c r="C48" s="132">
        <v>491731.20000000001</v>
      </c>
      <c r="D48" s="132">
        <v>2617641.9000000004</v>
      </c>
    </row>
    <row r="50" spans="2:4" x14ac:dyDescent="0.2">
      <c r="B50" s="262">
        <f>SUM(B33:B49)</f>
        <v>21543043.309999995</v>
      </c>
      <c r="C50" s="262">
        <f>SUM(C33:C49)</f>
        <v>6659231.4199999999</v>
      </c>
      <c r="D50" s="262">
        <f>SUM(D33:D49)</f>
        <v>27103626.43</v>
      </c>
    </row>
  </sheetData>
  <mergeCells count="13">
    <mergeCell ref="A1:L1"/>
    <mergeCell ref="A2:L2"/>
    <mergeCell ref="A3:A4"/>
    <mergeCell ref="B3:D3"/>
    <mergeCell ref="F3:H3"/>
    <mergeCell ref="I3:I4"/>
    <mergeCell ref="J3:L3"/>
    <mergeCell ref="A22:D22"/>
    <mergeCell ref="A23:D23"/>
    <mergeCell ref="A28:D28"/>
    <mergeCell ref="A26:H26"/>
    <mergeCell ref="A24:I24"/>
    <mergeCell ref="A25:F25"/>
  </mergeCells>
  <printOptions horizontalCentered="1"/>
  <pageMargins left="0.511811023622047" right="0.511811023622047" top="0.55118110236220497" bottom="0.55118110236220497" header="0.31496062992126" footer="0.31496062992126"/>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I26"/>
  <sheetViews>
    <sheetView rightToLeft="1" view="pageBreakPreview" zoomScale="120" zoomScaleNormal="142" zoomScaleSheetLayoutView="120" workbookViewId="0">
      <selection activeCell="D4" sqref="D4"/>
    </sheetView>
  </sheetViews>
  <sheetFormatPr defaultColWidth="9.140625" defaultRowHeight="15" x14ac:dyDescent="0.25"/>
  <cols>
    <col min="1" max="1" width="3.7109375" style="1" customWidth="1"/>
    <col min="2" max="2" width="20" style="1" customWidth="1"/>
    <col min="3" max="3" width="24.28515625" style="1" customWidth="1"/>
    <col min="4" max="4" width="18.7109375" style="1" customWidth="1"/>
    <col min="5" max="5" width="27.28515625" style="1" customWidth="1"/>
    <col min="6" max="6" width="9.140625" style="1"/>
    <col min="7" max="7" width="9.28515625" style="1" bestFit="1" customWidth="1"/>
    <col min="8" max="8" width="22.28515625" style="1" customWidth="1"/>
    <col min="9" max="9" width="14.7109375" style="1" bestFit="1" customWidth="1"/>
    <col min="10" max="16384" width="9.140625" style="1"/>
  </cols>
  <sheetData>
    <row r="1" spans="1:9" ht="28.5" customHeight="1" x14ac:dyDescent="0.25">
      <c r="B1" s="920" t="s">
        <v>625</v>
      </c>
      <c r="C1" s="920"/>
      <c r="D1" s="920"/>
      <c r="E1" s="920"/>
    </row>
    <row r="2" spans="1:9" ht="23.25" customHeight="1" thickBot="1" x14ac:dyDescent="0.3">
      <c r="B2" s="921" t="s">
        <v>299</v>
      </c>
      <c r="C2" s="921"/>
      <c r="D2" s="921"/>
      <c r="E2" s="921"/>
    </row>
    <row r="3" spans="1:9" ht="38.25" customHeight="1" thickTop="1" x14ac:dyDescent="0.25">
      <c r="A3" s="106"/>
      <c r="B3" s="735" t="s">
        <v>1</v>
      </c>
      <c r="C3" s="735" t="s">
        <v>286</v>
      </c>
      <c r="D3" s="735" t="s">
        <v>3</v>
      </c>
      <c r="E3" s="735" t="s">
        <v>334</v>
      </c>
    </row>
    <row r="4" spans="1:9" ht="32.25" customHeight="1" x14ac:dyDescent="0.25">
      <c r="B4" s="37" t="s">
        <v>188</v>
      </c>
      <c r="C4" s="39">
        <v>35.340000000000003</v>
      </c>
      <c r="D4" s="571">
        <v>35212600</v>
      </c>
      <c r="E4" s="39">
        <v>1003.62</v>
      </c>
      <c r="G4" s="35">
        <v>37.25</v>
      </c>
      <c r="H4" s="236">
        <f t="shared" ref="H4" si="0">G4*1000000000</f>
        <v>37250000000</v>
      </c>
      <c r="I4" s="3" t="e">
        <f>H4/#REF!</f>
        <v>#REF!</v>
      </c>
    </row>
    <row r="5" spans="1:9" ht="32.25" customHeight="1" thickBot="1" x14ac:dyDescent="0.3">
      <c r="B5" s="37" t="s">
        <v>252</v>
      </c>
      <c r="C5" s="39">
        <v>54.75</v>
      </c>
      <c r="D5" s="571">
        <v>36169123</v>
      </c>
      <c r="E5" s="39">
        <f>I6</f>
        <v>1513.7220772535734</v>
      </c>
      <c r="G5" s="40">
        <v>35.340000000000003</v>
      </c>
      <c r="H5" s="203">
        <f t="shared" ref="H5:H13" si="1">G5*1000000000</f>
        <v>35340000000</v>
      </c>
      <c r="I5" s="3">
        <f t="shared" ref="I5:I11" si="2">H5/D4</f>
        <v>1003.6180230940062</v>
      </c>
    </row>
    <row r="6" spans="1:9" ht="32.25" customHeight="1" thickTop="1" thickBot="1" x14ac:dyDescent="0.3">
      <c r="B6" s="37" t="s">
        <v>268</v>
      </c>
      <c r="C6" s="39">
        <v>40.69</v>
      </c>
      <c r="D6" s="571">
        <v>37139519</v>
      </c>
      <c r="E6" s="39">
        <f>I7</f>
        <v>1095.5984648051042</v>
      </c>
      <c r="G6" s="40">
        <v>54.75</v>
      </c>
      <c r="H6" s="78">
        <f t="shared" si="1"/>
        <v>54750000000</v>
      </c>
      <c r="I6" s="3">
        <f t="shared" si="2"/>
        <v>1513.7220772535734</v>
      </c>
    </row>
    <row r="7" spans="1:9" ht="32.25" customHeight="1" thickTop="1" thickBot="1" x14ac:dyDescent="0.3">
      <c r="B7" s="37" t="s">
        <v>287</v>
      </c>
      <c r="C7" s="39">
        <v>33.200000000000003</v>
      </c>
      <c r="D7" s="571">
        <v>38124182</v>
      </c>
      <c r="E7" s="39">
        <f>I8</f>
        <v>870.83835661051046</v>
      </c>
      <c r="G7" s="40">
        <v>40.69</v>
      </c>
      <c r="H7" s="78">
        <f t="shared" si="1"/>
        <v>40690000000</v>
      </c>
      <c r="I7" s="40">
        <f t="shared" si="2"/>
        <v>1095.5984648051042</v>
      </c>
    </row>
    <row r="8" spans="1:9" ht="32.25" customHeight="1" thickTop="1" thickBot="1" x14ac:dyDescent="0.3">
      <c r="B8" s="37" t="s">
        <v>314</v>
      </c>
      <c r="C8" s="39">
        <v>93.51</v>
      </c>
      <c r="D8" s="571">
        <v>39127889</v>
      </c>
      <c r="E8" s="39">
        <v>2389.8426005042102</v>
      </c>
      <c r="G8" s="40">
        <v>33.200000000000003</v>
      </c>
      <c r="H8" s="78">
        <f t="shared" si="1"/>
        <v>33200000000.000004</v>
      </c>
      <c r="I8" s="40">
        <f t="shared" si="2"/>
        <v>870.83835661051046</v>
      </c>
    </row>
    <row r="9" spans="1:9" ht="32.25" customHeight="1" thickTop="1" thickBot="1" x14ac:dyDescent="0.3">
      <c r="B9" s="37" t="s">
        <v>336</v>
      </c>
      <c r="C9" s="394">
        <v>49.669199999999996</v>
      </c>
      <c r="D9" s="571">
        <v>40150174</v>
      </c>
      <c r="E9" s="39">
        <v>1237.0855478733417</v>
      </c>
      <c r="G9" s="40">
        <v>93.509495999999999</v>
      </c>
      <c r="H9" s="78">
        <f t="shared" si="1"/>
        <v>93509496000</v>
      </c>
      <c r="I9" s="40">
        <f t="shared" si="2"/>
        <v>2389.8426005042083</v>
      </c>
    </row>
    <row r="10" spans="1:9" ht="32.25" customHeight="1" thickTop="1" thickBot="1" x14ac:dyDescent="0.3">
      <c r="B10" s="37" t="s">
        <v>346</v>
      </c>
      <c r="C10" s="394">
        <v>31.24</v>
      </c>
      <c r="D10" s="571">
        <v>41190658</v>
      </c>
      <c r="E10" s="39">
        <v>758.42</v>
      </c>
      <c r="G10" s="40">
        <v>49.669199999999996</v>
      </c>
      <c r="H10" s="78">
        <f t="shared" si="1"/>
        <v>49669200000</v>
      </c>
      <c r="I10" s="40">
        <f t="shared" si="2"/>
        <v>1237.0855478733417</v>
      </c>
    </row>
    <row r="11" spans="1:9" ht="32.25" customHeight="1" thickTop="1" thickBot="1" x14ac:dyDescent="0.3">
      <c r="B11" s="532" t="s">
        <v>429</v>
      </c>
      <c r="C11" s="394">
        <v>25.5</v>
      </c>
      <c r="D11" s="572">
        <v>42248883</v>
      </c>
      <c r="E11" s="394">
        <v>603.57000000000005</v>
      </c>
      <c r="G11" s="40">
        <v>31.24</v>
      </c>
      <c r="H11" s="78">
        <f t="shared" si="1"/>
        <v>31240000000</v>
      </c>
      <c r="I11" s="40">
        <f t="shared" si="2"/>
        <v>758.42439807589381</v>
      </c>
    </row>
    <row r="12" spans="1:9" ht="32.25" customHeight="1" thickTop="1" thickBot="1" x14ac:dyDescent="0.3">
      <c r="B12" s="532" t="s">
        <v>449</v>
      </c>
      <c r="C12" s="394">
        <v>26.067132000000001</v>
      </c>
      <c r="D12" s="572">
        <v>43324018</v>
      </c>
      <c r="E12" s="394">
        <v>601.74</v>
      </c>
      <c r="G12" s="40">
        <v>25.5</v>
      </c>
      <c r="H12" s="78">
        <f t="shared" ref="H12" si="3">G12*1000000000</f>
        <v>25500000000</v>
      </c>
      <c r="I12" s="40">
        <f>H12/D10</f>
        <v>619.07241200176986</v>
      </c>
    </row>
    <row r="13" spans="1:9" ht="32.25" customHeight="1" thickTop="1" thickBot="1" x14ac:dyDescent="0.3">
      <c r="B13" s="38" t="s">
        <v>503</v>
      </c>
      <c r="C13" s="40">
        <v>50.862312000000003</v>
      </c>
      <c r="D13" s="573">
        <v>44414794</v>
      </c>
      <c r="E13" s="40">
        <v>1145.1660003196232</v>
      </c>
      <c r="G13" s="40">
        <v>25.5</v>
      </c>
      <c r="H13" s="78">
        <f t="shared" si="1"/>
        <v>25500000000</v>
      </c>
      <c r="I13" s="40">
        <f>H13/D11</f>
        <v>603.56625286401061</v>
      </c>
    </row>
    <row r="14" spans="1:9" ht="5.45" customHeight="1" thickTop="1" thickBot="1" x14ac:dyDescent="0.3">
      <c r="B14" s="80"/>
      <c r="C14" s="81"/>
      <c r="D14" s="82"/>
      <c r="E14" s="81"/>
      <c r="G14" s="40"/>
      <c r="H14" s="78"/>
      <c r="I14" s="40"/>
    </row>
    <row r="15" spans="1:9" ht="20.45" customHeight="1" thickTop="1" x14ac:dyDescent="0.25">
      <c r="B15" s="923" t="s">
        <v>463</v>
      </c>
      <c r="C15" s="923"/>
      <c r="D15" s="923"/>
      <c r="E15" s="310"/>
    </row>
    <row r="16" spans="1:9" ht="23.45" customHeight="1" thickBot="1" x14ac:dyDescent="0.3">
      <c r="B16" s="922" t="s">
        <v>2</v>
      </c>
      <c r="C16" s="922"/>
      <c r="D16" s="922"/>
      <c r="E16" s="922"/>
      <c r="G16" s="40">
        <v>26.07</v>
      </c>
      <c r="H16" s="614">
        <f>G16*1000000000</f>
        <v>26070000000</v>
      </c>
      <c r="I16" s="567">
        <f>H16/D13</f>
        <v>586.96658595331996</v>
      </c>
    </row>
    <row r="17" spans="2:9" ht="19.149999999999999" customHeight="1" thickTop="1" x14ac:dyDescent="0.25">
      <c r="B17" s="466"/>
      <c r="C17" s="466"/>
      <c r="D17" s="466"/>
      <c r="E17" s="466"/>
      <c r="G17" s="81"/>
      <c r="H17" s="614"/>
      <c r="I17" s="567"/>
    </row>
    <row r="18" spans="2:9" ht="18.600000000000001" customHeight="1" x14ac:dyDescent="0.25">
      <c r="B18" s="466"/>
      <c r="C18" s="466"/>
      <c r="D18" s="466"/>
      <c r="E18" s="466"/>
      <c r="G18" s="81">
        <v>50.86</v>
      </c>
      <c r="H18" s="614">
        <v>50862312000</v>
      </c>
      <c r="I18" s="567">
        <f>H18/D13</f>
        <v>1145.1660003196232</v>
      </c>
    </row>
    <row r="19" spans="2:9" ht="20.45" customHeight="1" x14ac:dyDescent="0.25"/>
    <row r="20" spans="2:9" ht="16.5" customHeight="1" x14ac:dyDescent="0.25">
      <c r="B20" s="919" t="s">
        <v>462</v>
      </c>
      <c r="C20" s="919"/>
      <c r="D20" s="561"/>
      <c r="E20" s="591">
        <v>16</v>
      </c>
      <c r="F20" s="561"/>
      <c r="G20" s="561"/>
      <c r="H20" s="614"/>
      <c r="I20" s="561"/>
    </row>
    <row r="21" spans="2:9" ht="24" customHeight="1" x14ac:dyDescent="0.25"/>
    <row r="22" spans="2:9" ht="24" customHeight="1" x14ac:dyDescent="0.25"/>
    <row r="23" spans="2:9" ht="24" customHeight="1" x14ac:dyDescent="0.25"/>
    <row r="24" spans="2:9" x14ac:dyDescent="0.25">
      <c r="E24" s="1">
        <f>E9/E8</f>
        <v>0.51764310654280776</v>
      </c>
    </row>
    <row r="25" spans="2:9" x14ac:dyDescent="0.25">
      <c r="E25" s="1">
        <f>E24-1</f>
        <v>-0.48235689345719224</v>
      </c>
    </row>
    <row r="26" spans="2:9" x14ac:dyDescent="0.25">
      <c r="E26" s="1">
        <f>E25*100</f>
        <v>-48.235689345719223</v>
      </c>
    </row>
  </sheetData>
  <mergeCells count="5">
    <mergeCell ref="B20:C20"/>
    <mergeCell ref="B1:E1"/>
    <mergeCell ref="B2:E2"/>
    <mergeCell ref="B16:E16"/>
    <mergeCell ref="B15:D15"/>
  </mergeCells>
  <printOptions horizontalCentered="1"/>
  <pageMargins left="0.45" right="0.45" top="0.5" bottom="0.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249977111117893"/>
  </sheetPr>
  <dimension ref="A1:N51"/>
  <sheetViews>
    <sheetView rightToLeft="1" view="pageBreakPreview" zoomScale="130" zoomScaleSheetLayoutView="130" workbookViewId="0">
      <pane ySplit="4" topLeftCell="A5" activePane="bottomLeft" state="frozen"/>
      <selection pane="bottomLeft" activeCell="H15" sqref="H15"/>
    </sheetView>
  </sheetViews>
  <sheetFormatPr defaultColWidth="10.42578125" defaultRowHeight="14.25" x14ac:dyDescent="0.2"/>
  <cols>
    <col min="1" max="7" width="17.28515625" style="165" customWidth="1"/>
    <col min="8" max="8" width="18.5703125" style="165" customWidth="1"/>
    <col min="9" max="9" width="14.5703125" style="165" bestFit="1" customWidth="1"/>
    <col min="10" max="16384" width="10.42578125" style="165"/>
  </cols>
  <sheetData>
    <row r="1" spans="1:10" ht="27" customHeight="1" x14ac:dyDescent="0.2">
      <c r="A1" s="1006" t="s">
        <v>541</v>
      </c>
      <c r="B1" s="1006"/>
      <c r="C1" s="1006"/>
      <c r="D1" s="1006"/>
      <c r="E1" s="1006"/>
      <c r="F1" s="1006"/>
      <c r="G1" s="1006"/>
      <c r="H1" s="1006"/>
    </row>
    <row r="2" spans="1:10" ht="29.25" customHeight="1" thickBot="1" x14ac:dyDescent="0.25">
      <c r="A2" s="1007" t="s">
        <v>434</v>
      </c>
      <c r="B2" s="1007"/>
      <c r="C2" s="1007"/>
      <c r="D2" s="1007"/>
      <c r="E2" s="1007"/>
      <c r="F2" s="1007"/>
      <c r="G2" s="1007"/>
      <c r="H2" s="1007"/>
    </row>
    <row r="3" spans="1:10" ht="27.75" customHeight="1" thickTop="1" x14ac:dyDescent="0.2">
      <c r="A3" s="1008" t="s">
        <v>48</v>
      </c>
      <c r="B3" s="1008" t="s">
        <v>212</v>
      </c>
      <c r="C3" s="1010" t="s">
        <v>263</v>
      </c>
      <c r="D3" s="1010"/>
      <c r="E3" s="1010"/>
      <c r="F3" s="1008" t="s">
        <v>293</v>
      </c>
      <c r="G3" s="1008" t="s">
        <v>292</v>
      </c>
      <c r="H3" s="1008" t="s">
        <v>442</v>
      </c>
      <c r="I3" s="218"/>
    </row>
    <row r="4" spans="1:10" ht="25.5" customHeight="1" x14ac:dyDescent="0.2">
      <c r="A4" s="1009"/>
      <c r="B4" s="1009"/>
      <c r="C4" s="802" t="s">
        <v>215</v>
      </c>
      <c r="D4" s="803" t="s">
        <v>64</v>
      </c>
      <c r="E4" s="804" t="s">
        <v>171</v>
      </c>
      <c r="F4" s="1009"/>
      <c r="G4" s="1009"/>
      <c r="H4" s="1009"/>
    </row>
    <row r="5" spans="1:10" ht="22.5" customHeight="1" x14ac:dyDescent="0.2">
      <c r="A5" s="131" t="s">
        <v>49</v>
      </c>
      <c r="B5" s="139">
        <v>4345445</v>
      </c>
      <c r="C5" s="139">
        <f>E5*75/100</f>
        <v>1151805</v>
      </c>
      <c r="D5" s="139">
        <f>E5*25/100</f>
        <v>383935</v>
      </c>
      <c r="E5" s="224">
        <v>1535740</v>
      </c>
      <c r="F5" s="224">
        <v>0</v>
      </c>
      <c r="G5" s="139">
        <f t="shared" ref="G5:G20" si="0">SUM(E5:F5)</f>
        <v>1535740</v>
      </c>
      <c r="H5" s="243">
        <f>G5/B5*1000</f>
        <v>353.41374703856565</v>
      </c>
      <c r="I5" s="304"/>
      <c r="J5" s="218"/>
    </row>
    <row r="6" spans="1:10" s="132" customFormat="1" ht="22.5" customHeight="1" x14ac:dyDescent="0.25">
      <c r="A6" s="131" t="s">
        <v>50</v>
      </c>
      <c r="B6" s="139">
        <v>1861546</v>
      </c>
      <c r="C6" s="139">
        <v>502513</v>
      </c>
      <c r="D6" s="139">
        <v>81804</v>
      </c>
      <c r="E6" s="224">
        <v>584317</v>
      </c>
      <c r="F6" s="224">
        <v>58</v>
      </c>
      <c r="G6" s="139">
        <f t="shared" si="0"/>
        <v>584375</v>
      </c>
      <c r="H6" s="243">
        <f t="shared" ref="H6:H7" si="1">G6/B6*1000</f>
        <v>313.91918330248086</v>
      </c>
      <c r="I6" s="268">
        <f>I7*72.5/100</f>
        <v>606116.13124999998</v>
      </c>
      <c r="J6" s="220"/>
    </row>
    <row r="7" spans="1:10" s="132" customFormat="1" ht="22.5" customHeight="1" x14ac:dyDescent="0.25">
      <c r="A7" s="135" t="s">
        <v>51</v>
      </c>
      <c r="B7" s="139">
        <v>1876581</v>
      </c>
      <c r="C7" s="139">
        <v>398854</v>
      </c>
      <c r="D7" s="139">
        <v>170938</v>
      </c>
      <c r="E7" s="224">
        <f>SUM(C7:D7)</f>
        <v>569792</v>
      </c>
      <c r="F7" s="139">
        <v>45000</v>
      </c>
      <c r="G7" s="139">
        <f t="shared" si="0"/>
        <v>614792</v>
      </c>
      <c r="H7" s="243">
        <f t="shared" si="1"/>
        <v>327.61282353386292</v>
      </c>
      <c r="I7" s="268">
        <v>836022.25</v>
      </c>
      <c r="J7" s="220"/>
    </row>
    <row r="8" spans="1:10" s="132" customFormat="1" ht="22.5" customHeight="1" x14ac:dyDescent="0.25">
      <c r="A8" s="135" t="s">
        <v>264</v>
      </c>
      <c r="B8" s="139">
        <v>2064003</v>
      </c>
      <c r="C8" s="139">
        <v>360140</v>
      </c>
      <c r="D8" s="139">
        <v>240093</v>
      </c>
      <c r="E8" s="224">
        <f>SUM(C8:D8)</f>
        <v>600233</v>
      </c>
      <c r="F8" s="139">
        <v>0</v>
      </c>
      <c r="G8" s="139">
        <f t="shared" si="0"/>
        <v>600233</v>
      </c>
      <c r="H8" s="243">
        <f>G8/B8*1000</f>
        <v>290.81013932634784</v>
      </c>
      <c r="I8" s="268">
        <f>I7*27.5/100</f>
        <v>229906.11874999999</v>
      </c>
      <c r="J8" s="220"/>
    </row>
    <row r="9" spans="1:10" s="132" customFormat="1" ht="22.5" customHeight="1" x14ac:dyDescent="0.25">
      <c r="A9" s="135" t="s">
        <v>676</v>
      </c>
      <c r="B9" s="139">
        <v>6363562</v>
      </c>
      <c r="C9" s="139">
        <v>2890055</v>
      </c>
      <c r="D9" s="139">
        <v>0</v>
      </c>
      <c r="E9" s="224">
        <f>SUM(C9:D9)</f>
        <v>2890055</v>
      </c>
      <c r="F9" s="139">
        <v>1700</v>
      </c>
      <c r="G9" s="139">
        <f t="shared" si="0"/>
        <v>2891755</v>
      </c>
      <c r="H9" s="904" t="s">
        <v>678</v>
      </c>
      <c r="I9" s="268"/>
      <c r="J9" s="220"/>
    </row>
    <row r="10" spans="1:10" s="132" customFormat="1" ht="22.5" customHeight="1" x14ac:dyDescent="0.25">
      <c r="A10" s="135" t="s">
        <v>53</v>
      </c>
      <c r="B10" s="139">
        <v>3134918</v>
      </c>
      <c r="C10" s="139">
        <v>460360</v>
      </c>
      <c r="D10" s="139">
        <v>306906</v>
      </c>
      <c r="E10" s="224">
        <v>767266</v>
      </c>
      <c r="F10" s="139">
        <v>0</v>
      </c>
      <c r="G10" s="139">
        <f t="shared" si="0"/>
        <v>767266</v>
      </c>
      <c r="H10" s="243">
        <f t="shared" ref="H10:H20" si="2">G10/B10*1000</f>
        <v>244.748347484687</v>
      </c>
      <c r="I10" s="268"/>
      <c r="J10" s="220"/>
    </row>
    <row r="11" spans="1:10" s="132" customFormat="1" ht="22.5" customHeight="1" x14ac:dyDescent="0.25">
      <c r="A11" s="135" t="s">
        <v>55</v>
      </c>
      <c r="B11" s="139">
        <v>2405773</v>
      </c>
      <c r="C11" s="139">
        <v>458938</v>
      </c>
      <c r="D11" s="139">
        <v>247120</v>
      </c>
      <c r="E11" s="224">
        <v>706058</v>
      </c>
      <c r="F11" s="139">
        <v>0</v>
      </c>
      <c r="G11" s="139">
        <f t="shared" si="0"/>
        <v>706058</v>
      </c>
      <c r="H11" s="243">
        <f t="shared" si="2"/>
        <v>293.48487991177888</v>
      </c>
      <c r="I11" s="268"/>
      <c r="J11" s="220"/>
    </row>
    <row r="12" spans="1:10" s="132" customFormat="1" ht="22.5" customHeight="1" x14ac:dyDescent="0.25">
      <c r="A12" s="135" t="s">
        <v>47</v>
      </c>
      <c r="B12" s="139">
        <v>1419817</v>
      </c>
      <c r="C12" s="139">
        <v>266860</v>
      </c>
      <c r="D12" s="139">
        <v>177906</v>
      </c>
      <c r="E12" s="224">
        <v>444766</v>
      </c>
      <c r="F12" s="136">
        <v>0</v>
      </c>
      <c r="G12" s="136">
        <f t="shared" si="0"/>
        <v>444766</v>
      </c>
      <c r="H12" s="243">
        <f t="shared" si="2"/>
        <v>313.2558632556167</v>
      </c>
      <c r="I12" s="268"/>
      <c r="J12" s="220"/>
    </row>
    <row r="13" spans="1:10" s="137" customFormat="1" ht="22.5" customHeight="1" x14ac:dyDescent="0.25">
      <c r="A13" s="135" t="s">
        <v>54</v>
      </c>
      <c r="B13" s="139">
        <v>1606225</v>
      </c>
      <c r="C13" s="139">
        <v>422647</v>
      </c>
      <c r="D13" s="139">
        <v>181135</v>
      </c>
      <c r="E13" s="224">
        <f>SUM(C13:D13)</f>
        <v>603782</v>
      </c>
      <c r="F13" s="139">
        <v>5100</v>
      </c>
      <c r="G13" s="139">
        <f>SUM(E13:F13)</f>
        <v>608882</v>
      </c>
      <c r="H13" s="243">
        <f t="shared" si="2"/>
        <v>379.07640585845689</v>
      </c>
      <c r="I13" s="268"/>
      <c r="J13" s="220"/>
    </row>
    <row r="14" spans="1:10" s="137" customFormat="1" ht="22.5" customHeight="1" x14ac:dyDescent="0.25">
      <c r="A14" s="135" t="s">
        <v>52</v>
      </c>
      <c r="B14" s="139">
        <v>1858447</v>
      </c>
      <c r="C14" s="139">
        <v>198901</v>
      </c>
      <c r="D14" s="139">
        <v>93600</v>
      </c>
      <c r="E14" s="224">
        <v>292501</v>
      </c>
      <c r="F14" s="139">
        <v>118530</v>
      </c>
      <c r="G14" s="139">
        <f t="shared" si="0"/>
        <v>411031</v>
      </c>
      <c r="H14" s="243">
        <f t="shared" si="2"/>
        <v>221.16907288720097</v>
      </c>
      <c r="I14" s="268"/>
      <c r="J14" s="220"/>
    </row>
    <row r="15" spans="1:10" s="137" customFormat="1" ht="22.5" customHeight="1" x14ac:dyDescent="0.25">
      <c r="A15" s="135" t="s">
        <v>677</v>
      </c>
      <c r="B15" s="139">
        <v>1714415</v>
      </c>
      <c r="C15" s="139">
        <v>606116.13124999998</v>
      </c>
      <c r="D15" s="139">
        <v>229906.11874999999</v>
      </c>
      <c r="E15" s="224">
        <f>SUM(C15:D15)</f>
        <v>836022.25</v>
      </c>
      <c r="F15" s="139">
        <v>4925</v>
      </c>
      <c r="G15" s="139">
        <f>SUM(E15:F15)</f>
        <v>840947.25</v>
      </c>
      <c r="H15" s="904" t="s">
        <v>680</v>
      </c>
      <c r="I15" s="268"/>
      <c r="J15" s="220"/>
    </row>
    <row r="16" spans="1:10" s="137" customFormat="1" ht="22.5" customHeight="1" x14ac:dyDescent="0.25">
      <c r="A16" s="135" t="s">
        <v>57</v>
      </c>
      <c r="B16" s="139">
        <v>1504063</v>
      </c>
      <c r="C16" s="139">
        <v>115470</v>
      </c>
      <c r="D16" s="139">
        <v>70772</v>
      </c>
      <c r="E16" s="224">
        <v>186242</v>
      </c>
      <c r="F16" s="488">
        <v>255276</v>
      </c>
      <c r="G16" s="488">
        <f t="shared" si="0"/>
        <v>441518</v>
      </c>
      <c r="H16" s="243">
        <f t="shared" si="2"/>
        <v>293.55020368162769</v>
      </c>
      <c r="I16" s="268"/>
      <c r="J16" s="220"/>
    </row>
    <row r="17" spans="1:14" s="137" customFormat="1" ht="22.5" customHeight="1" x14ac:dyDescent="0.25">
      <c r="A17" s="135" t="s">
        <v>58</v>
      </c>
      <c r="B17" s="139">
        <v>948749</v>
      </c>
      <c r="C17" s="139">
        <v>111216</v>
      </c>
      <c r="D17" s="139">
        <v>59885</v>
      </c>
      <c r="E17" s="224">
        <v>171101</v>
      </c>
      <c r="F17" s="139">
        <v>0</v>
      </c>
      <c r="G17" s="139">
        <f t="shared" si="0"/>
        <v>171101</v>
      </c>
      <c r="H17" s="243">
        <f>G17/B17*1000</f>
        <v>180.34380009886704</v>
      </c>
      <c r="I17" s="268"/>
      <c r="J17" s="220"/>
    </row>
    <row r="18" spans="1:14" s="137" customFormat="1" ht="22.5" customHeight="1" x14ac:dyDescent="0.25">
      <c r="A18" s="135" t="s">
        <v>59</v>
      </c>
      <c r="B18" s="139">
        <v>2440887</v>
      </c>
      <c r="C18" s="139">
        <v>465510</v>
      </c>
      <c r="D18" s="139">
        <v>88669</v>
      </c>
      <c r="E18" s="224">
        <v>554179</v>
      </c>
      <c r="F18" s="139">
        <v>910</v>
      </c>
      <c r="G18" s="139">
        <f t="shared" si="0"/>
        <v>555089</v>
      </c>
      <c r="H18" s="243">
        <f t="shared" si="2"/>
        <v>227.41282165049017</v>
      </c>
      <c r="I18" s="268"/>
      <c r="J18" s="220"/>
    </row>
    <row r="19" spans="1:14" s="137" customFormat="1" ht="22.5" customHeight="1" x14ac:dyDescent="0.25">
      <c r="A19" s="135" t="s">
        <v>60</v>
      </c>
      <c r="B19" s="139">
        <v>1296276</v>
      </c>
      <c r="C19" s="139">
        <v>368374</v>
      </c>
      <c r="D19" s="139">
        <v>122792</v>
      </c>
      <c r="E19" s="224">
        <f>SUM(C19:D19)</f>
        <v>491166</v>
      </c>
      <c r="F19" s="139">
        <v>130</v>
      </c>
      <c r="G19" s="139">
        <f t="shared" si="0"/>
        <v>491296</v>
      </c>
      <c r="H19" s="243">
        <f t="shared" si="2"/>
        <v>379.00570557504733</v>
      </c>
      <c r="I19" s="268"/>
      <c r="J19" s="220"/>
    </row>
    <row r="20" spans="1:14" s="137" customFormat="1" ht="22.5" customHeight="1" thickBot="1" x14ac:dyDescent="0.3">
      <c r="A20" s="140" t="s">
        <v>61</v>
      </c>
      <c r="B20" s="139">
        <v>3388399</v>
      </c>
      <c r="C20" s="139">
        <v>733101</v>
      </c>
      <c r="D20" s="139">
        <v>171962</v>
      </c>
      <c r="E20" s="224">
        <v>905063</v>
      </c>
      <c r="F20" s="136">
        <v>0</v>
      </c>
      <c r="G20" s="136">
        <f t="shared" si="0"/>
        <v>905063</v>
      </c>
      <c r="H20" s="243">
        <f t="shared" si="2"/>
        <v>267.10638268987805</v>
      </c>
      <c r="I20" s="268"/>
      <c r="J20" s="220"/>
    </row>
    <row r="21" spans="1:14" s="132" customFormat="1" ht="22.5" customHeight="1" thickTop="1" thickBot="1" x14ac:dyDescent="0.3">
      <c r="A21" s="146" t="s">
        <v>251</v>
      </c>
      <c r="B21" s="167">
        <f t="shared" ref="B21:F21" si="3">SUM(B5:B20)</f>
        <v>38229106</v>
      </c>
      <c r="C21" s="149">
        <f>SUM(C5:C20)</f>
        <v>9510860.1312499996</v>
      </c>
      <c r="D21" s="149">
        <f>SUM(D5:D20)</f>
        <v>2627423.1187499999</v>
      </c>
      <c r="E21" s="149">
        <f>SUM(E5:E20)</f>
        <v>12138283.25</v>
      </c>
      <c r="F21" s="149">
        <f t="shared" si="3"/>
        <v>431629</v>
      </c>
      <c r="G21" s="149">
        <f>SUM(G5:G20)</f>
        <v>12569912.25</v>
      </c>
      <c r="H21" s="195">
        <f>G21/B21*1000</f>
        <v>328.80476592887101</v>
      </c>
      <c r="I21" s="219"/>
      <c r="J21" s="220"/>
    </row>
    <row r="22" spans="1:14" s="132" customFormat="1" ht="7.5" customHeight="1" thickTop="1" x14ac:dyDescent="0.2">
      <c r="A22" s="999"/>
      <c r="B22" s="999"/>
      <c r="C22" s="999"/>
      <c r="D22" s="999"/>
      <c r="E22" s="999"/>
      <c r="F22" s="631"/>
      <c r="G22" s="145"/>
      <c r="I22" s="220"/>
      <c r="J22" s="221"/>
    </row>
    <row r="23" spans="1:14" s="132" customFormat="1" ht="14.25" customHeight="1" x14ac:dyDescent="0.2">
      <c r="A23" s="999" t="s">
        <v>461</v>
      </c>
      <c r="B23" s="999"/>
      <c r="C23" s="999"/>
      <c r="D23" s="999"/>
      <c r="E23" s="999"/>
      <c r="F23" s="631"/>
      <c r="G23" s="145"/>
      <c r="I23" s="220"/>
      <c r="J23" s="221"/>
    </row>
    <row r="24" spans="1:14" s="132" customFormat="1" ht="14.25" customHeight="1" x14ac:dyDescent="0.2">
      <c r="A24" s="999" t="s">
        <v>681</v>
      </c>
      <c r="B24" s="999"/>
      <c r="C24" s="999"/>
      <c r="D24" s="999"/>
      <c r="E24" s="999"/>
      <c r="F24" s="999"/>
      <c r="G24" s="999"/>
      <c r="H24" s="999"/>
      <c r="I24" s="220"/>
      <c r="J24" s="221"/>
    </row>
    <row r="25" spans="1:14" s="132" customFormat="1" ht="14.25" customHeight="1" x14ac:dyDescent="0.2">
      <c r="A25" s="999" t="s">
        <v>679</v>
      </c>
      <c r="B25" s="999"/>
      <c r="C25" s="999"/>
      <c r="D25" s="999"/>
      <c r="E25" s="999"/>
      <c r="F25" s="999"/>
      <c r="G25" s="999"/>
      <c r="H25" s="632"/>
      <c r="I25" s="220"/>
      <c r="J25" s="221"/>
    </row>
    <row r="26" spans="1:14" s="132" customFormat="1" ht="14.25" customHeight="1" x14ac:dyDescent="0.2">
      <c r="A26" s="910" t="s">
        <v>672</v>
      </c>
      <c r="B26" s="910"/>
      <c r="C26" s="910"/>
      <c r="D26" s="910"/>
      <c r="E26" s="910"/>
      <c r="F26" s="910"/>
      <c r="G26" s="910"/>
      <c r="H26" s="910"/>
      <c r="I26" s="910"/>
      <c r="J26" s="673"/>
      <c r="K26" s="673"/>
      <c r="L26" s="673"/>
      <c r="M26" s="673"/>
      <c r="N26" s="216"/>
    </row>
    <row r="27" spans="1:14" s="132" customFormat="1" ht="14.25" customHeight="1" x14ac:dyDescent="0.2">
      <c r="A27" s="947" t="s">
        <v>673</v>
      </c>
      <c r="B27" s="947"/>
      <c r="C27" s="947"/>
      <c r="D27" s="947"/>
      <c r="E27" s="947"/>
      <c r="F27" s="947"/>
      <c r="G27" s="216"/>
      <c r="H27" s="216"/>
      <c r="I27" s="216"/>
      <c r="J27" s="505"/>
      <c r="K27" s="505"/>
      <c r="L27" s="505"/>
      <c r="M27" s="505"/>
      <c r="N27" s="241"/>
    </row>
    <row r="28" spans="1:14" s="132" customFormat="1" ht="10.5" customHeight="1" x14ac:dyDescent="0.2">
      <c r="A28" s="947"/>
      <c r="B28" s="947"/>
      <c r="C28" s="947"/>
      <c r="D28" s="947"/>
      <c r="E28" s="947"/>
      <c r="F28" s="505"/>
      <c r="G28" s="505"/>
      <c r="H28" s="241"/>
      <c r="I28" s="241"/>
      <c r="J28" s="241"/>
      <c r="K28" s="241"/>
      <c r="L28" s="241"/>
      <c r="M28" s="241"/>
      <c r="N28" s="241"/>
    </row>
    <row r="29" spans="1:14" ht="14.25" customHeight="1" x14ac:dyDescent="0.2">
      <c r="A29" s="905" t="s">
        <v>462</v>
      </c>
      <c r="B29" s="905"/>
      <c r="C29" s="905"/>
      <c r="D29" s="457"/>
      <c r="E29" s="457"/>
      <c r="F29" s="457"/>
      <c r="G29" s="457"/>
      <c r="H29" s="846">
        <v>34</v>
      </c>
      <c r="I29" s="222"/>
      <c r="J29" s="218"/>
    </row>
    <row r="31" spans="1:14" x14ac:dyDescent="0.2">
      <c r="B31" s="226"/>
      <c r="C31" s="226"/>
      <c r="D31" s="226"/>
      <c r="E31" s="226">
        <v>14537752.045999998</v>
      </c>
    </row>
    <row r="33" spans="1:7" x14ac:dyDescent="0.2">
      <c r="C33" s="226"/>
      <c r="D33" s="226"/>
      <c r="E33" s="226"/>
      <c r="G33" s="226"/>
    </row>
    <row r="34" spans="1:7" ht="20.25" customHeight="1" x14ac:dyDescent="0.2">
      <c r="A34" s="321" t="s">
        <v>49</v>
      </c>
      <c r="B34" s="322">
        <v>1902440.25</v>
      </c>
      <c r="C34" s="322">
        <f>B34*F34/100</f>
        <v>1331708.175</v>
      </c>
      <c r="D34" s="322">
        <f>B34*G34/100</f>
        <v>570732.07499999995</v>
      </c>
      <c r="E34" s="322">
        <f>SUM(C34:D34)</f>
        <v>1902440.25</v>
      </c>
      <c r="F34" s="323">
        <v>70</v>
      </c>
      <c r="G34" s="322">
        <v>30</v>
      </c>
    </row>
    <row r="35" spans="1:7" ht="20.25" customHeight="1" x14ac:dyDescent="0.2">
      <c r="A35" s="321" t="s">
        <v>50</v>
      </c>
      <c r="B35" s="322">
        <v>842476</v>
      </c>
      <c r="C35" s="322">
        <f>B35*F35/100</f>
        <v>749803.64</v>
      </c>
      <c r="D35" s="322">
        <f>B35*G35/100</f>
        <v>92672.36</v>
      </c>
      <c r="E35" s="322">
        <f>SUM(C35:D35)</f>
        <v>842476</v>
      </c>
      <c r="F35" s="323">
        <v>89</v>
      </c>
      <c r="G35" s="322">
        <v>11</v>
      </c>
    </row>
    <row r="36" spans="1:7" ht="20.25" customHeight="1" x14ac:dyDescent="0.2">
      <c r="A36" s="321" t="s">
        <v>51</v>
      </c>
      <c r="B36" s="322">
        <v>508340</v>
      </c>
      <c r="C36" s="322">
        <f>B36*F36/100</f>
        <v>406672</v>
      </c>
      <c r="D36" s="322">
        <f>B36*G36/100</f>
        <v>101668</v>
      </c>
      <c r="E36" s="322">
        <f>SUM(C36:D36)</f>
        <v>508340</v>
      </c>
      <c r="F36" s="323">
        <v>80</v>
      </c>
      <c r="G36" s="323">
        <v>20</v>
      </c>
    </row>
    <row r="37" spans="1:7" ht="20.25" customHeight="1" x14ac:dyDescent="0.2">
      <c r="A37" s="321" t="s">
        <v>264</v>
      </c>
      <c r="B37" s="322">
        <v>448977</v>
      </c>
      <c r="C37" s="322">
        <f>B37*F37/100</f>
        <v>269386.2</v>
      </c>
      <c r="D37" s="322">
        <f>B37*G37/100</f>
        <v>179590.8</v>
      </c>
      <c r="E37" s="322">
        <f>SUM(C37:D37)</f>
        <v>448977</v>
      </c>
      <c r="F37" s="323">
        <v>60</v>
      </c>
      <c r="G37" s="323">
        <v>40</v>
      </c>
    </row>
    <row r="38" spans="1:7" ht="20.25" customHeight="1" x14ac:dyDescent="0.2">
      <c r="A38" s="321" t="s">
        <v>62</v>
      </c>
      <c r="B38" s="322"/>
      <c r="C38" s="322"/>
      <c r="D38" s="322"/>
      <c r="E38" s="322"/>
      <c r="F38" s="323"/>
      <c r="G38" s="323"/>
    </row>
    <row r="39" spans="1:7" ht="20.25" customHeight="1" x14ac:dyDescent="0.2">
      <c r="A39" s="321" t="s">
        <v>53</v>
      </c>
      <c r="B39" s="322">
        <v>623105</v>
      </c>
      <c r="C39" s="322">
        <f>B39*F39/100</f>
        <v>373863</v>
      </c>
      <c r="D39" s="322">
        <f>B39*G39/100</f>
        <v>249242</v>
      </c>
      <c r="E39" s="322">
        <f>SUM(C39:D39)</f>
        <v>623105</v>
      </c>
      <c r="F39" s="323">
        <v>60</v>
      </c>
      <c r="G39" s="323">
        <v>40</v>
      </c>
    </row>
    <row r="40" spans="1:7" ht="20.25" customHeight="1" x14ac:dyDescent="0.2">
      <c r="A40" s="321" t="s">
        <v>55</v>
      </c>
      <c r="B40" s="322">
        <v>703660</v>
      </c>
      <c r="C40" s="322">
        <f>B40*F40/100</f>
        <v>422196</v>
      </c>
      <c r="D40" s="322">
        <f>B40*G40/100</f>
        <v>281464</v>
      </c>
      <c r="E40" s="322">
        <f>SUM(C40:D40)</f>
        <v>703660</v>
      </c>
      <c r="F40" s="323">
        <v>60</v>
      </c>
      <c r="G40" s="323">
        <v>40</v>
      </c>
    </row>
    <row r="41" spans="1:7" ht="20.25" customHeight="1" x14ac:dyDescent="0.2">
      <c r="A41" s="321" t="s">
        <v>47</v>
      </c>
      <c r="B41" s="322">
        <v>428305</v>
      </c>
      <c r="C41" s="322">
        <f>B41*F41/100</f>
        <v>256983</v>
      </c>
      <c r="D41" s="322">
        <f>B41*G41/100</f>
        <v>171322</v>
      </c>
      <c r="E41" s="322">
        <f>SUM(C41:D41)</f>
        <v>428305</v>
      </c>
      <c r="F41" s="323">
        <v>60</v>
      </c>
      <c r="G41" s="323">
        <v>40</v>
      </c>
    </row>
    <row r="42" spans="1:7" ht="20.25" customHeight="1" x14ac:dyDescent="0.2">
      <c r="A42" s="321" t="s">
        <v>54</v>
      </c>
      <c r="B42" s="322">
        <v>483153</v>
      </c>
      <c r="C42" s="322">
        <f>B42*F42/100</f>
        <v>193261.2</v>
      </c>
      <c r="D42" s="322">
        <f>B42*G42/100</f>
        <v>289891.8</v>
      </c>
      <c r="E42" s="322">
        <f>SUM(C42:D42)</f>
        <v>483153</v>
      </c>
      <c r="F42" s="323">
        <v>40</v>
      </c>
      <c r="G42" s="323">
        <v>60</v>
      </c>
    </row>
    <row r="43" spans="1:7" ht="20.25" customHeight="1" x14ac:dyDescent="0.2">
      <c r="A43" s="321" t="s">
        <v>52</v>
      </c>
      <c r="B43" s="322">
        <v>273559</v>
      </c>
      <c r="C43" s="322">
        <f>B43*F43/100</f>
        <v>186020.12</v>
      </c>
      <c r="D43" s="322">
        <f>B43*G43/100</f>
        <v>87538.880000000005</v>
      </c>
      <c r="E43" s="322">
        <f>SUM(C43:D43)</f>
        <v>273559</v>
      </c>
      <c r="F43" s="323">
        <v>68</v>
      </c>
      <c r="G43" s="323">
        <v>32</v>
      </c>
    </row>
    <row r="44" spans="1:7" ht="20.25" customHeight="1" x14ac:dyDescent="0.2">
      <c r="A44" s="321" t="s">
        <v>56</v>
      </c>
      <c r="B44" s="322"/>
      <c r="C44" s="322"/>
      <c r="D44" s="322"/>
      <c r="E44" s="322"/>
      <c r="F44" s="323"/>
      <c r="G44" s="323"/>
    </row>
    <row r="45" spans="1:7" ht="20.25" customHeight="1" x14ac:dyDescent="0.2">
      <c r="A45" s="321" t="s">
        <v>57</v>
      </c>
      <c r="B45" s="322">
        <v>242794</v>
      </c>
      <c r="C45" s="322">
        <f>B45*F45/100</f>
        <v>157816.1</v>
      </c>
      <c r="D45" s="322">
        <f>B45*G45/100</f>
        <v>84977.9</v>
      </c>
      <c r="E45" s="322">
        <f>SUM(C45:D45)</f>
        <v>242794</v>
      </c>
      <c r="F45" s="323">
        <v>65</v>
      </c>
      <c r="G45" s="323">
        <v>35</v>
      </c>
    </row>
    <row r="46" spans="1:7" ht="20.25" customHeight="1" x14ac:dyDescent="0.2">
      <c r="A46" s="321" t="s">
        <v>58</v>
      </c>
      <c r="B46" s="322">
        <v>163264</v>
      </c>
      <c r="C46" s="322">
        <f>B46*F46/100</f>
        <v>114284.8</v>
      </c>
      <c r="D46" s="322">
        <f>B46*G46/100</f>
        <v>48979.199999999997</v>
      </c>
      <c r="E46" s="322">
        <f>SUM(C46:D46)</f>
        <v>163264</v>
      </c>
      <c r="F46" s="323">
        <v>70</v>
      </c>
      <c r="G46" s="323">
        <v>30</v>
      </c>
    </row>
    <row r="47" spans="1:7" ht="20.25" customHeight="1" x14ac:dyDescent="0.2">
      <c r="A47" s="321" t="s">
        <v>59</v>
      </c>
      <c r="B47" s="322">
        <v>479655</v>
      </c>
      <c r="C47" s="322">
        <f>B47*F47/100</f>
        <v>393317.1</v>
      </c>
      <c r="D47" s="322">
        <f>B47*G47/100</f>
        <v>86337.9</v>
      </c>
      <c r="E47" s="322">
        <f>SUM(C47:D47)</f>
        <v>479655</v>
      </c>
      <c r="F47" s="323">
        <v>82</v>
      </c>
      <c r="G47" s="323">
        <v>18</v>
      </c>
    </row>
    <row r="48" spans="1:7" ht="20.25" customHeight="1" x14ac:dyDescent="0.2">
      <c r="A48" s="321" t="s">
        <v>60</v>
      </c>
      <c r="B48" s="322">
        <v>744988</v>
      </c>
      <c r="C48" s="322">
        <f>B48*F48/100</f>
        <v>484242.2</v>
      </c>
      <c r="D48" s="322">
        <f>B48*G48/100</f>
        <v>260745.8</v>
      </c>
      <c r="E48" s="322">
        <f>SUM(C48:D48)</f>
        <v>744988</v>
      </c>
      <c r="F48" s="323">
        <v>65</v>
      </c>
      <c r="G48" s="323">
        <v>35</v>
      </c>
    </row>
    <row r="49" spans="1:7" ht="20.25" customHeight="1" x14ac:dyDescent="0.2">
      <c r="A49" s="321" t="s">
        <v>61</v>
      </c>
      <c r="B49" s="322">
        <f>'18'!G19</f>
        <v>905063</v>
      </c>
      <c r="C49" s="322">
        <f>B49*83/100</f>
        <v>751202.29</v>
      </c>
      <c r="D49" s="322">
        <f>B49*17/100</f>
        <v>153860.71</v>
      </c>
      <c r="E49" s="322">
        <f>SUM(C49:D49)</f>
        <v>905063</v>
      </c>
      <c r="F49" s="323">
        <v>83</v>
      </c>
      <c r="G49" s="323">
        <v>17</v>
      </c>
    </row>
    <row r="50" spans="1:7" x14ac:dyDescent="0.2">
      <c r="A50" s="323"/>
      <c r="B50" s="323"/>
      <c r="C50" s="323"/>
      <c r="D50" s="323"/>
      <c r="E50" s="323"/>
      <c r="F50" s="323"/>
      <c r="G50" s="323"/>
    </row>
    <row r="51" spans="1:7" x14ac:dyDescent="0.2">
      <c r="D51" s="226"/>
    </row>
  </sheetData>
  <mergeCells count="16">
    <mergeCell ref="A28:E28"/>
    <mergeCell ref="A29:C29"/>
    <mergeCell ref="A1:H1"/>
    <mergeCell ref="A2:H2"/>
    <mergeCell ref="H3:H4"/>
    <mergeCell ref="B3:B4"/>
    <mergeCell ref="F3:F4"/>
    <mergeCell ref="G3:G4"/>
    <mergeCell ref="A23:E23"/>
    <mergeCell ref="A3:A4"/>
    <mergeCell ref="C3:E3"/>
    <mergeCell ref="A26:I26"/>
    <mergeCell ref="A27:F27"/>
    <mergeCell ref="A22:E22"/>
    <mergeCell ref="A24:H24"/>
    <mergeCell ref="A25:G25"/>
  </mergeCells>
  <printOptions horizontalCentered="1"/>
  <pageMargins left="0.51181102362204722" right="0.51181102362204722" top="0.55118110236220474" bottom="0.55118110236220474" header="0.31496062992125984" footer="0.31496062992125984"/>
  <pageSetup paperSize="9" scale="8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249977111117893"/>
  </sheetPr>
  <dimension ref="A1:N29"/>
  <sheetViews>
    <sheetView rightToLeft="1" view="pageBreakPreview" zoomScale="130" zoomScaleNormal="100" zoomScaleSheetLayoutView="130" workbookViewId="0">
      <pane ySplit="4" topLeftCell="A5" activePane="bottomLeft" state="frozen"/>
      <selection pane="bottomLeft" activeCell="B23" sqref="B23:I23"/>
    </sheetView>
  </sheetViews>
  <sheetFormatPr defaultColWidth="10.42578125" defaultRowHeight="14.25" x14ac:dyDescent="0.2"/>
  <cols>
    <col min="1" max="1" width="1.140625" style="165" customWidth="1"/>
    <col min="2" max="2" width="14" style="165" customWidth="1"/>
    <col min="3" max="4" width="11" style="165" customWidth="1"/>
    <col min="5" max="5" width="12.140625" style="165" customWidth="1"/>
    <col min="6" max="6" width="0.5703125" style="165" customWidth="1"/>
    <col min="7" max="8" width="11.42578125" style="165" customWidth="1"/>
    <col min="9" max="9" width="12.28515625" style="165" customWidth="1"/>
    <col min="10" max="10" width="0.5703125" style="165" customWidth="1"/>
    <col min="11" max="12" width="10.85546875" style="165" customWidth="1"/>
    <col min="13" max="13" width="14.7109375" style="165" customWidth="1"/>
    <col min="14" max="14" width="10.85546875" style="165" customWidth="1"/>
    <col min="15" max="16384" width="10.42578125" style="165"/>
  </cols>
  <sheetData>
    <row r="1" spans="2:14" ht="31.5" customHeight="1" x14ac:dyDescent="0.2">
      <c r="B1" s="1006" t="s">
        <v>540</v>
      </c>
      <c r="C1" s="1006"/>
      <c r="D1" s="1006"/>
      <c r="E1" s="1006"/>
      <c r="F1" s="1006"/>
      <c r="G1" s="1006"/>
      <c r="H1" s="1006"/>
      <c r="I1" s="1006"/>
      <c r="J1" s="1006"/>
      <c r="K1" s="1006"/>
      <c r="L1" s="1006"/>
      <c r="M1" s="1006"/>
      <c r="N1" s="342"/>
    </row>
    <row r="2" spans="2:14" ht="15" customHeight="1" thickBot="1" x14ac:dyDescent="0.25">
      <c r="B2" s="1007" t="s">
        <v>433</v>
      </c>
      <c r="C2" s="1007"/>
      <c r="D2" s="1007"/>
      <c r="E2" s="1007"/>
      <c r="F2" s="1007"/>
      <c r="G2" s="1007"/>
      <c r="H2" s="1007"/>
      <c r="I2" s="1007"/>
      <c r="J2" s="1007"/>
      <c r="K2" s="1007"/>
      <c r="L2" s="1007"/>
      <c r="M2" s="1007"/>
      <c r="N2" s="361"/>
    </row>
    <row r="3" spans="2:14" ht="30" customHeight="1" thickTop="1" x14ac:dyDescent="0.2">
      <c r="B3" s="1008" t="s">
        <v>48</v>
      </c>
      <c r="C3" s="1010" t="s">
        <v>263</v>
      </c>
      <c r="D3" s="1010"/>
      <c r="E3" s="1010"/>
      <c r="F3" s="739"/>
      <c r="G3" s="1010" t="s">
        <v>670</v>
      </c>
      <c r="H3" s="1010"/>
      <c r="I3" s="1010"/>
      <c r="J3" s="739"/>
      <c r="K3" s="1011" t="s">
        <v>291</v>
      </c>
      <c r="L3" s="1011"/>
      <c r="M3" s="1011"/>
      <c r="N3" s="357"/>
    </row>
    <row r="4" spans="2:14" ht="20.25" customHeight="1" x14ac:dyDescent="0.2">
      <c r="B4" s="1009"/>
      <c r="C4" s="802" t="s">
        <v>215</v>
      </c>
      <c r="D4" s="802" t="s">
        <v>64</v>
      </c>
      <c r="E4" s="802" t="s">
        <v>21</v>
      </c>
      <c r="F4" s="805"/>
      <c r="G4" s="802" t="s">
        <v>215</v>
      </c>
      <c r="H4" s="803" t="s">
        <v>64</v>
      </c>
      <c r="I4" s="804" t="s">
        <v>171</v>
      </c>
      <c r="J4" s="805"/>
      <c r="K4" s="802" t="s">
        <v>215</v>
      </c>
      <c r="L4" s="803" t="s">
        <v>64</v>
      </c>
      <c r="M4" s="804" t="s">
        <v>335</v>
      </c>
      <c r="N4" s="358"/>
    </row>
    <row r="5" spans="2:14" ht="22.5" customHeight="1" x14ac:dyDescent="0.2">
      <c r="B5" s="131" t="s">
        <v>49</v>
      </c>
      <c r="C5" s="136">
        <f>'20'!C5</f>
        <v>1151805</v>
      </c>
      <c r="D5" s="136">
        <f>'20'!D5</f>
        <v>383935</v>
      </c>
      <c r="E5" s="136">
        <f>SUM(C5:D5)</f>
        <v>1535740</v>
      </c>
      <c r="F5" s="177"/>
      <c r="G5" s="139">
        <f>'19'!F5</f>
        <v>2556086.77</v>
      </c>
      <c r="H5" s="139">
        <f>'19'!G5</f>
        <v>1487964.48</v>
      </c>
      <c r="I5" s="139">
        <f>G5+H5</f>
        <v>4044051.25</v>
      </c>
      <c r="J5" s="177"/>
      <c r="K5" s="243">
        <f>C5/G5*1000</f>
        <v>450.6126370663074</v>
      </c>
      <c r="L5" s="243">
        <f>D5/H5*1000</f>
        <v>258.02699268735233</v>
      </c>
      <c r="M5" s="243">
        <f>E5/I5*1000</f>
        <v>379.75285303320527</v>
      </c>
      <c r="N5" s="362"/>
    </row>
    <row r="6" spans="2:14" s="132" customFormat="1" ht="22.5" customHeight="1" x14ac:dyDescent="0.2">
      <c r="B6" s="131" t="s">
        <v>50</v>
      </c>
      <c r="C6" s="136">
        <f>'20'!C6</f>
        <v>502513</v>
      </c>
      <c r="D6" s="136">
        <f>'20'!D6</f>
        <v>81804</v>
      </c>
      <c r="E6" s="136">
        <f t="shared" ref="E6:E7" si="0">SUM(C6:D6)</f>
        <v>584317</v>
      </c>
      <c r="F6" s="177"/>
      <c r="G6" s="139">
        <v>1307200</v>
      </c>
      <c r="H6" s="139">
        <v>436991</v>
      </c>
      <c r="I6" s="139">
        <f>SUM(G6:H6)</f>
        <v>1744191</v>
      </c>
      <c r="J6" s="177"/>
      <c r="K6" s="243">
        <f t="shared" ref="K6:K7" si="1">C6/G6*1000</f>
        <v>384.41936964504288</v>
      </c>
      <c r="L6" s="243">
        <f t="shared" ref="L6:L7" si="2">D6/H6*1000</f>
        <v>187.19836335302099</v>
      </c>
      <c r="M6" s="243">
        <f t="shared" ref="M6:M7" si="3">E6/I6*1000</f>
        <v>335.00746191214148</v>
      </c>
      <c r="N6" s="362"/>
    </row>
    <row r="7" spans="2:14" s="132" customFormat="1" ht="22.5" customHeight="1" x14ac:dyDescent="0.2">
      <c r="B7" s="135" t="s">
        <v>51</v>
      </c>
      <c r="C7" s="136">
        <f>'20'!C7</f>
        <v>398854</v>
      </c>
      <c r="D7" s="136">
        <f>'20'!D7</f>
        <v>170938</v>
      </c>
      <c r="E7" s="136">
        <f t="shared" si="0"/>
        <v>569792</v>
      </c>
      <c r="F7" s="177"/>
      <c r="G7" s="139">
        <f>'19'!F7</f>
        <v>938452</v>
      </c>
      <c r="H7" s="139">
        <f>'19'!G7</f>
        <v>750503.2</v>
      </c>
      <c r="I7" s="139">
        <f>G7+H7</f>
        <v>1688955.2</v>
      </c>
      <c r="J7" s="177"/>
      <c r="K7" s="243">
        <f t="shared" si="1"/>
        <v>425.01268045675215</v>
      </c>
      <c r="L7" s="243">
        <f t="shared" si="2"/>
        <v>227.76451852570383</v>
      </c>
      <c r="M7" s="243">
        <f t="shared" si="3"/>
        <v>337.3635961451198</v>
      </c>
      <c r="N7" s="362"/>
    </row>
    <row r="8" spans="2:14" s="132" customFormat="1" ht="22.5" customHeight="1" x14ac:dyDescent="0.2">
      <c r="B8" s="135" t="s">
        <v>264</v>
      </c>
      <c r="C8" s="139">
        <v>360140</v>
      </c>
      <c r="D8" s="139">
        <v>240093</v>
      </c>
      <c r="E8" s="139">
        <f>SUM(C8:D8)</f>
        <v>600233</v>
      </c>
      <c r="F8" s="177"/>
      <c r="G8" s="139">
        <v>929101</v>
      </c>
      <c r="H8" s="139">
        <v>866602</v>
      </c>
      <c r="I8" s="139">
        <f>SUM(G8:H8)</f>
        <v>1795703</v>
      </c>
      <c r="J8" s="177"/>
      <c r="K8" s="243">
        <f>C8/G8*1000</f>
        <v>387.62201310729404</v>
      </c>
      <c r="L8" s="243">
        <f>D8/H8*1000</f>
        <v>277.05105688655232</v>
      </c>
      <c r="M8" s="243">
        <f>E8/I8*1000</f>
        <v>334.26073242624199</v>
      </c>
      <c r="N8" s="362"/>
    </row>
    <row r="9" spans="2:14" s="132" customFormat="1" ht="22.5" customHeight="1" x14ac:dyDescent="0.2">
      <c r="B9" s="135" t="s">
        <v>62</v>
      </c>
      <c r="C9" s="136">
        <f>'20'!C9</f>
        <v>2890055</v>
      </c>
      <c r="D9" s="136">
        <v>0</v>
      </c>
      <c r="E9" s="136">
        <f>SUM(C9:D9)</f>
        <v>2890055</v>
      </c>
      <c r="F9" s="177"/>
      <c r="G9" s="139">
        <v>6363562</v>
      </c>
      <c r="H9" s="139">
        <v>0</v>
      </c>
      <c r="I9" s="139">
        <f>SUM(G9:H9)</f>
        <v>6363562</v>
      </c>
      <c r="J9" s="177"/>
      <c r="K9" s="243">
        <f t="shared" ref="K9:K21" si="4">C9/G9*1000</f>
        <v>454.15680714668923</v>
      </c>
      <c r="L9" s="243">
        <v>0</v>
      </c>
      <c r="M9" s="904" t="s">
        <v>684</v>
      </c>
      <c r="N9" s="362"/>
    </row>
    <row r="10" spans="2:14" s="267" customFormat="1" ht="22.5" customHeight="1" x14ac:dyDescent="0.2">
      <c r="B10" s="487" t="s">
        <v>53</v>
      </c>
      <c r="C10" s="136">
        <f>'20'!C10</f>
        <v>460360</v>
      </c>
      <c r="D10" s="136">
        <f>'20'!D10</f>
        <v>306906</v>
      </c>
      <c r="E10" s="136">
        <f t="shared" ref="E10:E19" si="5">SUM(C10:D10)</f>
        <v>767266</v>
      </c>
      <c r="F10" s="324"/>
      <c r="G10" s="139">
        <f>'19'!F10</f>
        <v>1671438.78</v>
      </c>
      <c r="H10" s="139">
        <f>'19'!G10</f>
        <v>1055939.8799999999</v>
      </c>
      <c r="I10" s="139">
        <f>G10+H10</f>
        <v>2727378.66</v>
      </c>
      <c r="J10" s="324"/>
      <c r="K10" s="243">
        <f t="shared" si="4"/>
        <v>275.42737760338434</v>
      </c>
      <c r="L10" s="243">
        <f t="shared" ref="L10:L21" si="6">D10/H10*1000</f>
        <v>290.64722889337224</v>
      </c>
      <c r="M10" s="243">
        <f t="shared" ref="M10:M21" si="7">E10/I10*1000</f>
        <v>281.31993963757122</v>
      </c>
      <c r="N10" s="363"/>
    </row>
    <row r="11" spans="2:14" s="132" customFormat="1" ht="22.5" customHeight="1" x14ac:dyDescent="0.2">
      <c r="B11" s="135" t="s">
        <v>55</v>
      </c>
      <c r="C11" s="136">
        <f>'20'!C11</f>
        <v>458938</v>
      </c>
      <c r="D11" s="136">
        <f>'20'!D11</f>
        <v>247120</v>
      </c>
      <c r="E11" s="136">
        <f t="shared" si="5"/>
        <v>706058</v>
      </c>
      <c r="F11" s="177"/>
      <c r="G11" s="139">
        <f>'19'!F11</f>
        <v>1068462.24</v>
      </c>
      <c r="H11" s="139">
        <f>'19'!G11</f>
        <v>933300.75</v>
      </c>
      <c r="I11" s="139">
        <f t="shared" ref="I11:I15" si="8">G11+H11</f>
        <v>2001762.99</v>
      </c>
      <c r="J11" s="177"/>
      <c r="K11" s="243">
        <f t="shared" si="4"/>
        <v>429.53132344667603</v>
      </c>
      <c r="L11" s="243">
        <f t="shared" si="6"/>
        <v>264.78067225382603</v>
      </c>
      <c r="M11" s="243">
        <f t="shared" si="7"/>
        <v>352.71808077538691</v>
      </c>
      <c r="N11" s="362"/>
    </row>
    <row r="12" spans="2:14" s="132" customFormat="1" ht="22.5" customHeight="1" x14ac:dyDescent="0.2">
      <c r="B12" s="135" t="s">
        <v>47</v>
      </c>
      <c r="C12" s="136">
        <f>'20'!C12</f>
        <v>266860</v>
      </c>
      <c r="D12" s="136">
        <f>'20'!D12</f>
        <v>177906</v>
      </c>
      <c r="E12" s="136">
        <f t="shared" si="5"/>
        <v>444766</v>
      </c>
      <c r="F12" s="177"/>
      <c r="G12" s="139">
        <f>'19'!F12</f>
        <v>930332.62</v>
      </c>
      <c r="H12" s="139">
        <f>'19'!G12</f>
        <v>418743.22</v>
      </c>
      <c r="I12" s="139">
        <f t="shared" si="8"/>
        <v>1349075.8399999999</v>
      </c>
      <c r="J12" s="177"/>
      <c r="K12" s="243">
        <f t="shared" si="4"/>
        <v>286.84364523303503</v>
      </c>
      <c r="L12" s="243">
        <f t="shared" si="6"/>
        <v>424.85702813289731</v>
      </c>
      <c r="M12" s="243">
        <f t="shared" si="7"/>
        <v>329.68198437235378</v>
      </c>
      <c r="N12" s="362"/>
    </row>
    <row r="13" spans="2:14" s="137" customFormat="1" ht="22.5" customHeight="1" x14ac:dyDescent="0.2">
      <c r="B13" s="135" t="s">
        <v>54</v>
      </c>
      <c r="C13" s="136">
        <f>'20'!C13</f>
        <v>422647</v>
      </c>
      <c r="D13" s="136">
        <f>'20'!D13</f>
        <v>181135</v>
      </c>
      <c r="E13" s="136">
        <f>SUM(C13:D13)</f>
        <v>603782</v>
      </c>
      <c r="F13" s="177"/>
      <c r="G13" s="139">
        <f>'19'!F13</f>
        <v>966220.64799999993</v>
      </c>
      <c r="H13" s="139">
        <f>'19'!G13</f>
        <v>607544.94999999995</v>
      </c>
      <c r="I13" s="139">
        <f t="shared" si="8"/>
        <v>1573765.5979999998</v>
      </c>
      <c r="J13" s="177"/>
      <c r="K13" s="243">
        <f t="shared" si="4"/>
        <v>437.42286078738408</v>
      </c>
      <c r="L13" s="243">
        <f t="shared" si="6"/>
        <v>298.14254895872318</v>
      </c>
      <c r="M13" s="243">
        <f t="shared" si="7"/>
        <v>383.65433884646404</v>
      </c>
      <c r="N13" s="362"/>
    </row>
    <row r="14" spans="2:14" s="137" customFormat="1" ht="22.5" customHeight="1" x14ac:dyDescent="0.2">
      <c r="B14" s="135" t="s">
        <v>52</v>
      </c>
      <c r="C14" s="136">
        <f>'20'!C14</f>
        <v>198901</v>
      </c>
      <c r="D14" s="136">
        <f>'20'!D14</f>
        <v>93600</v>
      </c>
      <c r="E14" s="136">
        <f t="shared" si="5"/>
        <v>292501</v>
      </c>
      <c r="G14" s="139">
        <f>'19'!F14</f>
        <v>729087.84</v>
      </c>
      <c r="H14" s="139">
        <f>'19'!G14</f>
        <v>438778.45</v>
      </c>
      <c r="I14" s="139">
        <f t="shared" si="8"/>
        <v>1167866.29</v>
      </c>
      <c r="K14" s="243">
        <f t="shared" si="4"/>
        <v>272.80800623420083</v>
      </c>
      <c r="L14" s="243">
        <f t="shared" si="6"/>
        <v>213.31950099190149</v>
      </c>
      <c r="M14" s="243">
        <f t="shared" si="7"/>
        <v>250.45761017727463</v>
      </c>
      <c r="N14" s="362"/>
    </row>
    <row r="15" spans="2:14" s="137" customFormat="1" ht="22.5" customHeight="1" x14ac:dyDescent="0.2">
      <c r="B15" s="135" t="s">
        <v>56</v>
      </c>
      <c r="C15" s="136">
        <f>'20'!C15</f>
        <v>606116.13124999998</v>
      </c>
      <c r="D15" s="136">
        <f>'20'!D15</f>
        <v>229906.11874999999</v>
      </c>
      <c r="E15" s="136">
        <f t="shared" si="5"/>
        <v>836022.25</v>
      </c>
      <c r="F15" s="177"/>
      <c r="G15" s="139">
        <f>'19'!F15</f>
        <v>1138668.75</v>
      </c>
      <c r="H15" s="139">
        <f>'19'!G15</f>
        <v>441036</v>
      </c>
      <c r="I15" s="139">
        <f t="shared" si="8"/>
        <v>1579704.75</v>
      </c>
      <c r="J15" s="177"/>
      <c r="K15" s="243">
        <f t="shared" si="4"/>
        <v>532.30242004094691</v>
      </c>
      <c r="L15" s="243">
        <f t="shared" si="6"/>
        <v>521.28651345921878</v>
      </c>
      <c r="M15" s="904" t="s">
        <v>685</v>
      </c>
      <c r="N15" s="362"/>
    </row>
    <row r="16" spans="2:14" s="137" customFormat="1" ht="22.5" customHeight="1" x14ac:dyDescent="0.2">
      <c r="B16" s="135" t="s">
        <v>57</v>
      </c>
      <c r="C16" s="136">
        <f>'20'!C16</f>
        <v>115470</v>
      </c>
      <c r="D16" s="136">
        <f>'20'!D16</f>
        <v>70772</v>
      </c>
      <c r="E16" s="136">
        <f t="shared" si="5"/>
        <v>186242</v>
      </c>
      <c r="F16" s="177"/>
      <c r="G16" s="139">
        <v>732380</v>
      </c>
      <c r="H16" s="139">
        <v>430435</v>
      </c>
      <c r="I16" s="139">
        <f>SUM(G16:H16)</f>
        <v>1162815</v>
      </c>
      <c r="J16" s="324"/>
      <c r="K16" s="243">
        <f t="shared" si="4"/>
        <v>157.66405417952427</v>
      </c>
      <c r="L16" s="243">
        <f t="shared" si="6"/>
        <v>164.41971493953793</v>
      </c>
      <c r="M16" s="243">
        <f t="shared" si="7"/>
        <v>160.16477255625358</v>
      </c>
      <c r="N16" s="363"/>
    </row>
    <row r="17" spans="1:14" s="137" customFormat="1" ht="22.5" customHeight="1" x14ac:dyDescent="0.2">
      <c r="B17" s="135" t="s">
        <v>58</v>
      </c>
      <c r="C17" s="136">
        <f>'20'!C17</f>
        <v>111216</v>
      </c>
      <c r="D17" s="136">
        <f>'20'!D17</f>
        <v>59885</v>
      </c>
      <c r="E17" s="136">
        <f t="shared" si="5"/>
        <v>171101</v>
      </c>
      <c r="F17" s="177"/>
      <c r="G17" s="139">
        <f>'19'!F17</f>
        <v>396585</v>
      </c>
      <c r="H17" s="139">
        <f>'19'!G17</f>
        <v>330264.34999999998</v>
      </c>
      <c r="I17" s="139">
        <f>SUM(G17:H17)</f>
        <v>726849.35</v>
      </c>
      <c r="J17" s="324"/>
      <c r="K17" s="243">
        <f t="shared" si="4"/>
        <v>280.43420704262644</v>
      </c>
      <c r="L17" s="243">
        <f t="shared" si="6"/>
        <v>181.32444509981173</v>
      </c>
      <c r="M17" s="243">
        <f t="shared" si="7"/>
        <v>235.40091216976396</v>
      </c>
      <c r="N17" s="363"/>
    </row>
    <row r="18" spans="1:14" s="137" customFormat="1" ht="22.5" customHeight="1" x14ac:dyDescent="0.2">
      <c r="B18" s="135" t="s">
        <v>59</v>
      </c>
      <c r="C18" s="136">
        <f>'20'!C18</f>
        <v>465510</v>
      </c>
      <c r="D18" s="136">
        <f>'20'!D18</f>
        <v>88669</v>
      </c>
      <c r="E18" s="136">
        <f t="shared" si="5"/>
        <v>554179</v>
      </c>
      <c r="F18" s="177"/>
      <c r="G18" s="139">
        <f>'19'!F18</f>
        <v>1347367.16</v>
      </c>
      <c r="H18" s="139">
        <f>'19'!G18</f>
        <v>314705.15999999997</v>
      </c>
      <c r="I18" s="139">
        <f t="shared" ref="I18:I20" si="9">G18+H18</f>
        <v>1662072.3199999998</v>
      </c>
      <c r="J18" s="177"/>
      <c r="K18" s="243">
        <f t="shared" si="4"/>
        <v>345.49602648768729</v>
      </c>
      <c r="L18" s="243">
        <f t="shared" si="6"/>
        <v>281.75260933122291</v>
      </c>
      <c r="M18" s="243">
        <f t="shared" si="7"/>
        <v>333.42652622961685</v>
      </c>
      <c r="N18" s="362"/>
    </row>
    <row r="19" spans="1:14" s="137" customFormat="1" ht="22.5" customHeight="1" x14ac:dyDescent="0.2">
      <c r="B19" s="135" t="s">
        <v>60</v>
      </c>
      <c r="C19" s="136">
        <f>'20'!C19</f>
        <v>368374</v>
      </c>
      <c r="D19" s="136">
        <f>'20'!D19</f>
        <v>122792</v>
      </c>
      <c r="E19" s="136">
        <f t="shared" si="5"/>
        <v>491166</v>
      </c>
      <c r="F19" s="177"/>
      <c r="G19" s="139">
        <f>'19'!F19</f>
        <v>928742.02</v>
      </c>
      <c r="H19" s="139">
        <f>'19'!G19</f>
        <v>315093.3</v>
      </c>
      <c r="I19" s="139">
        <f t="shared" si="9"/>
        <v>1243835.32</v>
      </c>
      <c r="J19" s="177"/>
      <c r="K19" s="243">
        <f t="shared" si="4"/>
        <v>396.6375937205899</v>
      </c>
      <c r="L19" s="243">
        <f t="shared" si="6"/>
        <v>389.7004474547698</v>
      </c>
      <c r="M19" s="243">
        <f t="shared" si="7"/>
        <v>394.88024829524858</v>
      </c>
      <c r="N19" s="362"/>
    </row>
    <row r="20" spans="1:14" s="137" customFormat="1" ht="22.5" customHeight="1" thickBot="1" x14ac:dyDescent="0.25">
      <c r="A20" s="284"/>
      <c r="B20" s="140" t="s">
        <v>61</v>
      </c>
      <c r="C20" s="136">
        <f>'20'!C20</f>
        <v>733101</v>
      </c>
      <c r="D20" s="136">
        <f>'20'!D20</f>
        <v>171962</v>
      </c>
      <c r="E20" s="136">
        <f>SUM(C20:D20)</f>
        <v>905063</v>
      </c>
      <c r="F20" s="177"/>
      <c r="G20" s="139">
        <f>'19'!F20</f>
        <v>2476689.2999999998</v>
      </c>
      <c r="H20" s="139">
        <f>'19'!G20</f>
        <v>541043.69999999995</v>
      </c>
      <c r="I20" s="139">
        <f t="shared" si="9"/>
        <v>3017733</v>
      </c>
      <c r="J20" s="177"/>
      <c r="K20" s="588">
        <f t="shared" si="4"/>
        <v>296.00039052133025</v>
      </c>
      <c r="L20" s="588">
        <f t="shared" si="6"/>
        <v>317.83384595366329</v>
      </c>
      <c r="M20" s="588">
        <f t="shared" si="7"/>
        <v>299.91486987086</v>
      </c>
      <c r="N20" s="362"/>
    </row>
    <row r="21" spans="1:14" s="132" customFormat="1" ht="22.5" customHeight="1" thickTop="1" thickBot="1" x14ac:dyDescent="0.25">
      <c r="B21" s="146" t="s">
        <v>251</v>
      </c>
      <c r="C21" s="149">
        <f>SUM(C5:C20)</f>
        <v>9510860.1312499996</v>
      </c>
      <c r="D21" s="149">
        <f>SUM(D5:D20)</f>
        <v>2627423.1187499999</v>
      </c>
      <c r="E21" s="149">
        <f>SUM(C21:D21)</f>
        <v>12138283.25</v>
      </c>
      <c r="F21" s="149"/>
      <c r="G21" s="149">
        <f>SUM(G5:G20)</f>
        <v>24480376.127999999</v>
      </c>
      <c r="H21" s="149">
        <f>SUM(H5:H20)</f>
        <v>9368945.4399999995</v>
      </c>
      <c r="I21" s="149">
        <f>SUM(I5:I20)</f>
        <v>33849321.568000004</v>
      </c>
      <c r="J21" s="149"/>
      <c r="K21" s="589">
        <f t="shared" si="4"/>
        <v>388.50955890223162</v>
      </c>
      <c r="L21" s="589">
        <f t="shared" si="6"/>
        <v>280.43957941439351</v>
      </c>
      <c r="M21" s="589">
        <f t="shared" si="7"/>
        <v>358.59753424054207</v>
      </c>
      <c r="N21" s="359"/>
    </row>
    <row r="22" spans="1:14" s="132" customFormat="1" ht="9" customHeight="1" thickTop="1" x14ac:dyDescent="0.2">
      <c r="B22" s="999"/>
      <c r="C22" s="999"/>
      <c r="D22" s="999"/>
      <c r="E22" s="999"/>
      <c r="F22" s="999"/>
      <c r="G22" s="999"/>
      <c r="H22" s="999"/>
      <c r="I22" s="999"/>
      <c r="J22" s="632"/>
      <c r="K22" s="631"/>
      <c r="L22" s="631"/>
      <c r="M22" s="631"/>
      <c r="N22" s="145"/>
    </row>
    <row r="23" spans="1:14" s="132" customFormat="1" ht="14.25" customHeight="1" x14ac:dyDescent="0.2">
      <c r="B23" s="999" t="s">
        <v>682</v>
      </c>
      <c r="C23" s="999"/>
      <c r="D23" s="999"/>
      <c r="E23" s="999"/>
      <c r="F23" s="999"/>
      <c r="G23" s="999"/>
      <c r="H23" s="999"/>
      <c r="I23" s="999"/>
      <c r="J23" s="221"/>
    </row>
    <row r="24" spans="1:14" s="132" customFormat="1" ht="14.25" customHeight="1" x14ac:dyDescent="0.2">
      <c r="B24" s="999" t="s">
        <v>683</v>
      </c>
      <c r="C24" s="999"/>
      <c r="D24" s="999"/>
      <c r="E24" s="999"/>
      <c r="F24" s="999"/>
      <c r="G24" s="999"/>
      <c r="H24" s="999"/>
      <c r="I24" s="999"/>
      <c r="J24" s="221"/>
    </row>
    <row r="25" spans="1:14" s="132" customFormat="1" ht="14.25" customHeight="1" x14ac:dyDescent="0.2">
      <c r="B25" s="910" t="s">
        <v>672</v>
      </c>
      <c r="C25" s="910"/>
      <c r="D25" s="910"/>
      <c r="E25" s="910"/>
      <c r="F25" s="910"/>
      <c r="G25" s="910"/>
      <c r="H25" s="910"/>
      <c r="I25" s="910"/>
      <c r="J25" s="910"/>
      <c r="K25" s="673"/>
      <c r="L25" s="673"/>
      <c r="M25" s="673"/>
      <c r="N25" s="216"/>
    </row>
    <row r="26" spans="1:14" s="132" customFormat="1" ht="14.25" customHeight="1" x14ac:dyDescent="0.2">
      <c r="B26" s="947" t="s">
        <v>673</v>
      </c>
      <c r="C26" s="947"/>
      <c r="D26" s="947"/>
      <c r="E26" s="947"/>
      <c r="F26" s="947"/>
      <c r="G26" s="947"/>
      <c r="H26" s="216"/>
      <c r="I26" s="216"/>
      <c r="J26" s="216"/>
      <c r="K26" s="505"/>
      <c r="L26" s="505"/>
      <c r="M26" s="505"/>
      <c r="N26" s="241"/>
    </row>
    <row r="27" spans="1:14" s="132" customFormat="1" ht="4.5" customHeight="1" x14ac:dyDescent="0.2">
      <c r="B27" s="947"/>
      <c r="C27" s="947"/>
      <c r="D27" s="947"/>
      <c r="E27" s="947"/>
      <c r="F27" s="947"/>
      <c r="G27" s="947"/>
      <c r="H27" s="241"/>
      <c r="I27" s="241"/>
      <c r="J27" s="241"/>
      <c r="K27" s="241"/>
      <c r="L27" s="241"/>
      <c r="M27" s="241"/>
      <c r="N27" s="241"/>
    </row>
    <row r="28" spans="1:14" ht="14.25" customHeight="1" x14ac:dyDescent="0.2">
      <c r="B28" s="905" t="s">
        <v>462</v>
      </c>
      <c r="C28" s="905"/>
      <c r="D28" s="905"/>
      <c r="E28" s="905"/>
      <c r="F28" s="905"/>
      <c r="G28" s="905"/>
      <c r="H28" s="455"/>
      <c r="I28" s="455"/>
      <c r="J28" s="457"/>
      <c r="K28" s="457"/>
      <c r="L28" s="457"/>
      <c r="M28" s="846">
        <v>35</v>
      </c>
      <c r="N28" s="360"/>
    </row>
    <row r="29" spans="1:14" s="132" customFormat="1" ht="16.5" customHeight="1" x14ac:dyDescent="0.2">
      <c r="B29" s="947"/>
      <c r="C29" s="947"/>
      <c r="D29" s="947"/>
      <c r="E29" s="947"/>
      <c r="F29" s="947"/>
      <c r="G29" s="947"/>
      <c r="H29" s="216"/>
      <c r="I29" s="216"/>
      <c r="J29" s="216"/>
      <c r="K29" s="505"/>
      <c r="L29" s="505"/>
      <c r="M29" s="505"/>
      <c r="N29" s="241"/>
    </row>
  </sheetData>
  <mergeCells count="14">
    <mergeCell ref="B23:I23"/>
    <mergeCell ref="B24:I24"/>
    <mergeCell ref="B29:G29"/>
    <mergeCell ref="B28:G28"/>
    <mergeCell ref="B1:M1"/>
    <mergeCell ref="C3:E3"/>
    <mergeCell ref="B2:M2"/>
    <mergeCell ref="B3:B4"/>
    <mergeCell ref="G3:I3"/>
    <mergeCell ref="K3:M3"/>
    <mergeCell ref="B26:G26"/>
    <mergeCell ref="B27:G27"/>
    <mergeCell ref="B25:J25"/>
    <mergeCell ref="B22:I22"/>
  </mergeCells>
  <printOptions horizontalCentered="1"/>
  <pageMargins left="0.45" right="0.45" top="0.5" bottom="0.5" header="0.3" footer="0.3"/>
  <pageSetup paperSize="9" scale="9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K26"/>
  <sheetViews>
    <sheetView rightToLeft="1" view="pageBreakPreview" zoomScale="130" zoomScaleSheetLayoutView="130" workbookViewId="0">
      <pane ySplit="4" topLeftCell="A11" activePane="bottomLeft" state="frozen"/>
      <selection pane="bottomLeft" activeCell="F16" sqref="F16"/>
    </sheetView>
  </sheetViews>
  <sheetFormatPr defaultColWidth="10.42578125" defaultRowHeight="14.25" x14ac:dyDescent="0.2"/>
  <cols>
    <col min="1" max="1" width="18.42578125" style="165" customWidth="1"/>
    <col min="2" max="4" width="16.85546875" style="165" customWidth="1"/>
    <col min="5" max="5" width="0.7109375" style="165" customWidth="1"/>
    <col min="6" max="8" width="16.85546875" style="165" customWidth="1"/>
    <col min="9" max="16384" width="10.42578125" style="165"/>
  </cols>
  <sheetData>
    <row r="1" spans="1:9" ht="27" customHeight="1" x14ac:dyDescent="0.2">
      <c r="A1" s="1006" t="s">
        <v>664</v>
      </c>
      <c r="B1" s="1006"/>
      <c r="C1" s="1006"/>
      <c r="D1" s="1006"/>
      <c r="E1" s="1006"/>
      <c r="F1" s="1006"/>
      <c r="G1" s="1006"/>
      <c r="H1" s="1006"/>
    </row>
    <row r="2" spans="1:9" ht="21.75" customHeight="1" thickBot="1" x14ac:dyDescent="0.25">
      <c r="A2" s="1007" t="s">
        <v>437</v>
      </c>
      <c r="B2" s="1007"/>
      <c r="C2" s="1007"/>
      <c r="D2" s="1007"/>
      <c r="E2" s="1007"/>
      <c r="F2" s="1007"/>
      <c r="G2" s="1007"/>
      <c r="H2" s="1007"/>
    </row>
    <row r="3" spans="1:9" ht="26.25" customHeight="1" thickTop="1" x14ac:dyDescent="0.2">
      <c r="A3" s="1008" t="s">
        <v>48</v>
      </c>
      <c r="B3" s="1004" t="s">
        <v>3</v>
      </c>
      <c r="C3" s="1004"/>
      <c r="D3" s="1004"/>
      <c r="E3" s="1010"/>
      <c r="F3" s="1010" t="s">
        <v>234</v>
      </c>
      <c r="G3" s="1010"/>
      <c r="H3" s="1010"/>
    </row>
    <row r="4" spans="1:9" ht="22.15" customHeight="1" x14ac:dyDescent="0.2">
      <c r="A4" s="1009"/>
      <c r="B4" s="802" t="s">
        <v>215</v>
      </c>
      <c r="C4" s="802" t="s">
        <v>64</v>
      </c>
      <c r="D4" s="802" t="s">
        <v>21</v>
      </c>
      <c r="E4" s="1012"/>
      <c r="F4" s="802" t="s">
        <v>215</v>
      </c>
      <c r="G4" s="802" t="s">
        <v>64</v>
      </c>
      <c r="H4" s="802" t="s">
        <v>21</v>
      </c>
    </row>
    <row r="5" spans="1:9" ht="23.25" customHeight="1" x14ac:dyDescent="0.2">
      <c r="A5" s="131" t="s">
        <v>49</v>
      </c>
      <c r="B5" s="139">
        <v>2635141</v>
      </c>
      <c r="C5" s="139">
        <v>1710304</v>
      </c>
      <c r="D5" s="139">
        <f t="shared" ref="D5:D20" si="0">SUM(B5:C5)</f>
        <v>4345445</v>
      </c>
      <c r="E5" s="139"/>
      <c r="F5" s="176">
        <f>B5*350/1000</f>
        <v>922299.35</v>
      </c>
      <c r="G5" s="176">
        <f>C5*250/1000</f>
        <v>427576</v>
      </c>
      <c r="H5" s="320">
        <f t="shared" ref="H5:H19" si="1">SUM(F5:G5)</f>
        <v>1349875.35</v>
      </c>
    </row>
    <row r="6" spans="1:9" s="132" customFormat="1" ht="23.25" customHeight="1" x14ac:dyDescent="0.2">
      <c r="A6" s="830" t="s">
        <v>50</v>
      </c>
      <c r="B6" s="139">
        <v>1376000</v>
      </c>
      <c r="C6" s="139">
        <v>485546</v>
      </c>
      <c r="D6" s="139">
        <f t="shared" si="0"/>
        <v>1861546</v>
      </c>
      <c r="E6" s="139"/>
      <c r="F6" s="176">
        <f t="shared" ref="F6:F20" si="2">B6*350/1000</f>
        <v>481600</v>
      </c>
      <c r="G6" s="176">
        <f t="shared" ref="G6:G20" si="3">C6*250/1000</f>
        <v>121386.5</v>
      </c>
      <c r="H6" s="177">
        <f t="shared" si="1"/>
        <v>602986.5</v>
      </c>
    </row>
    <row r="7" spans="1:9" s="132" customFormat="1" ht="23.25" customHeight="1" x14ac:dyDescent="0.2">
      <c r="A7" s="135" t="s">
        <v>51</v>
      </c>
      <c r="B7" s="488">
        <v>938452</v>
      </c>
      <c r="C7" s="488">
        <v>938129</v>
      </c>
      <c r="D7" s="139">
        <f t="shared" si="0"/>
        <v>1876581</v>
      </c>
      <c r="E7" s="139"/>
      <c r="F7" s="176">
        <f t="shared" si="2"/>
        <v>328458.2</v>
      </c>
      <c r="G7" s="176">
        <f t="shared" si="3"/>
        <v>234532.25</v>
      </c>
      <c r="H7" s="320">
        <f t="shared" si="1"/>
        <v>562990.44999999995</v>
      </c>
    </row>
    <row r="8" spans="1:9" s="132" customFormat="1" ht="23.25" customHeight="1" x14ac:dyDescent="0.2">
      <c r="A8" s="135" t="s">
        <v>264</v>
      </c>
      <c r="B8" s="139">
        <v>1032334</v>
      </c>
      <c r="C8" s="139">
        <v>1031669</v>
      </c>
      <c r="D8" s="139">
        <f t="shared" si="0"/>
        <v>2064003</v>
      </c>
      <c r="E8" s="139"/>
      <c r="F8" s="176">
        <f t="shared" si="2"/>
        <v>361316.9</v>
      </c>
      <c r="G8" s="176">
        <f t="shared" si="3"/>
        <v>257917.25</v>
      </c>
      <c r="H8" s="320">
        <f t="shared" si="1"/>
        <v>619234.15</v>
      </c>
    </row>
    <row r="9" spans="1:9" s="132" customFormat="1" ht="23.25" customHeight="1" x14ac:dyDescent="0.2">
      <c r="A9" s="135" t="s">
        <v>62</v>
      </c>
      <c r="B9" s="139">
        <v>6363562</v>
      </c>
      <c r="C9" s="139">
        <v>0</v>
      </c>
      <c r="D9" s="139">
        <f t="shared" si="0"/>
        <v>6363562</v>
      </c>
      <c r="E9" s="139"/>
      <c r="F9" s="176">
        <f t="shared" ref="F9" si="4">B9*350/1000</f>
        <v>2227246.7000000002</v>
      </c>
      <c r="G9" s="176">
        <f t="shared" ref="G9" si="5">C9*250/1000</f>
        <v>0</v>
      </c>
      <c r="H9" s="177">
        <f t="shared" si="1"/>
        <v>2227246.7000000002</v>
      </c>
    </row>
    <row r="10" spans="1:9" s="132" customFormat="1" ht="23.25" customHeight="1" x14ac:dyDescent="0.2">
      <c r="A10" s="135" t="s">
        <v>53</v>
      </c>
      <c r="B10" s="139">
        <v>1921194</v>
      </c>
      <c r="C10" s="139">
        <v>1213724</v>
      </c>
      <c r="D10" s="139">
        <f t="shared" si="0"/>
        <v>3134918</v>
      </c>
      <c r="E10" s="139"/>
      <c r="F10" s="176">
        <f t="shared" si="2"/>
        <v>672417.9</v>
      </c>
      <c r="G10" s="176">
        <f t="shared" si="3"/>
        <v>303431</v>
      </c>
      <c r="H10" s="177">
        <f t="shared" si="1"/>
        <v>975848.9</v>
      </c>
    </row>
    <row r="11" spans="1:9" s="132" customFormat="1" ht="23.25" customHeight="1" x14ac:dyDescent="0.2">
      <c r="A11" s="135" t="s">
        <v>55</v>
      </c>
      <c r="B11" s="136">
        <v>1161372</v>
      </c>
      <c r="C11" s="136">
        <v>1244401</v>
      </c>
      <c r="D11" s="139">
        <f t="shared" si="0"/>
        <v>2405773</v>
      </c>
      <c r="E11" s="139"/>
      <c r="F11" s="176">
        <f t="shared" si="2"/>
        <v>406480.2</v>
      </c>
      <c r="G11" s="176">
        <f t="shared" si="3"/>
        <v>311100.25</v>
      </c>
      <c r="H11" s="177">
        <f t="shared" si="1"/>
        <v>717580.45</v>
      </c>
    </row>
    <row r="12" spans="1:9" s="132" customFormat="1" ht="23.25" customHeight="1" x14ac:dyDescent="0.2">
      <c r="A12" s="135" t="s">
        <v>47</v>
      </c>
      <c r="B12" s="139">
        <v>949319</v>
      </c>
      <c r="C12" s="139">
        <v>470498</v>
      </c>
      <c r="D12" s="139">
        <f t="shared" si="0"/>
        <v>1419817</v>
      </c>
      <c r="E12" s="136"/>
      <c r="F12" s="176">
        <f t="shared" si="2"/>
        <v>332261.65000000002</v>
      </c>
      <c r="G12" s="176">
        <f>C12*250/1000</f>
        <v>117624.5</v>
      </c>
      <c r="H12" s="177">
        <v>449887</v>
      </c>
    </row>
    <row r="13" spans="1:9" s="137" customFormat="1" ht="23.25" customHeight="1" x14ac:dyDescent="0.2">
      <c r="A13" s="135" t="s">
        <v>54</v>
      </c>
      <c r="B13" s="139">
        <v>966704</v>
      </c>
      <c r="C13" s="139">
        <v>639521</v>
      </c>
      <c r="D13" s="139">
        <f t="shared" si="0"/>
        <v>1606225</v>
      </c>
      <c r="E13" s="139"/>
      <c r="F13" s="176">
        <f t="shared" si="2"/>
        <v>338346.4</v>
      </c>
      <c r="G13" s="176">
        <f t="shared" si="3"/>
        <v>159880.25</v>
      </c>
      <c r="H13" s="320">
        <v>498226</v>
      </c>
      <c r="I13" s="132"/>
    </row>
    <row r="14" spans="1:9" s="137" customFormat="1" ht="23.25" customHeight="1" x14ac:dyDescent="0.2">
      <c r="A14" s="135" t="s">
        <v>52</v>
      </c>
      <c r="B14" s="139">
        <v>838032</v>
      </c>
      <c r="C14" s="139">
        <v>1020415</v>
      </c>
      <c r="D14" s="139">
        <f t="shared" si="0"/>
        <v>1858447</v>
      </c>
      <c r="E14" s="139"/>
      <c r="F14" s="176">
        <f t="shared" si="2"/>
        <v>293311.2</v>
      </c>
      <c r="G14" s="176">
        <f t="shared" si="3"/>
        <v>255103.75</v>
      </c>
      <c r="H14" s="177">
        <f t="shared" si="1"/>
        <v>548414.94999999995</v>
      </c>
      <c r="I14" s="132"/>
    </row>
    <row r="15" spans="1:9" s="137" customFormat="1" ht="23.25" customHeight="1" x14ac:dyDescent="0.2">
      <c r="A15" s="135" t="s">
        <v>56</v>
      </c>
      <c r="B15" s="139">
        <v>1224375</v>
      </c>
      <c r="C15" s="139">
        <v>490040</v>
      </c>
      <c r="D15" s="139">
        <f t="shared" si="0"/>
        <v>1714415</v>
      </c>
      <c r="E15" s="139"/>
      <c r="F15" s="176">
        <f t="shared" si="2"/>
        <v>428531.25</v>
      </c>
      <c r="G15" s="176">
        <f>C15*250/1000</f>
        <v>122510</v>
      </c>
      <c r="H15" s="177">
        <f t="shared" si="1"/>
        <v>551041.25</v>
      </c>
      <c r="I15" s="132"/>
    </row>
    <row r="16" spans="1:9" s="137" customFormat="1" ht="23.25" customHeight="1" x14ac:dyDescent="0.2">
      <c r="A16" s="135" t="s">
        <v>57</v>
      </c>
      <c r="B16" s="139">
        <v>861623</v>
      </c>
      <c r="C16" s="139">
        <v>642440</v>
      </c>
      <c r="D16" s="139">
        <f t="shared" si="0"/>
        <v>1504063</v>
      </c>
      <c r="E16" s="139"/>
      <c r="F16" s="176">
        <f t="shared" si="2"/>
        <v>301568.05</v>
      </c>
      <c r="G16" s="176">
        <f t="shared" si="3"/>
        <v>160610</v>
      </c>
      <c r="H16" s="177">
        <f t="shared" si="1"/>
        <v>462178.05</v>
      </c>
      <c r="I16" s="132"/>
    </row>
    <row r="17" spans="1:11" s="137" customFormat="1" ht="23.25" customHeight="1" x14ac:dyDescent="0.2">
      <c r="A17" s="135" t="s">
        <v>58</v>
      </c>
      <c r="B17" s="139">
        <v>440650</v>
      </c>
      <c r="C17" s="139">
        <v>508099</v>
      </c>
      <c r="D17" s="139">
        <f t="shared" si="0"/>
        <v>948749</v>
      </c>
      <c r="E17" s="139"/>
      <c r="F17" s="176">
        <f t="shared" si="2"/>
        <v>154227.5</v>
      </c>
      <c r="G17" s="176">
        <f>C17*250/1000</f>
        <v>127024.75</v>
      </c>
      <c r="H17" s="177">
        <v>281253</v>
      </c>
      <c r="I17" s="132"/>
    </row>
    <row r="18" spans="1:11" s="137" customFormat="1" ht="23.25" customHeight="1" x14ac:dyDescent="0.2">
      <c r="A18" s="135" t="s">
        <v>59</v>
      </c>
      <c r="B18" s="139">
        <v>1566706</v>
      </c>
      <c r="C18" s="139">
        <v>874181</v>
      </c>
      <c r="D18" s="139">
        <f t="shared" si="0"/>
        <v>2440887</v>
      </c>
      <c r="E18" s="139"/>
      <c r="F18" s="176">
        <f t="shared" si="2"/>
        <v>548347.1</v>
      </c>
      <c r="G18" s="176">
        <f t="shared" si="3"/>
        <v>218545.25</v>
      </c>
      <c r="H18" s="177">
        <f t="shared" si="1"/>
        <v>766892.35</v>
      </c>
      <c r="I18" s="132"/>
    </row>
    <row r="19" spans="1:11" s="137" customFormat="1" ht="23.25" customHeight="1" x14ac:dyDescent="0.2">
      <c r="A19" s="135" t="s">
        <v>60</v>
      </c>
      <c r="B19" s="139">
        <v>957466</v>
      </c>
      <c r="C19" s="139">
        <v>338810</v>
      </c>
      <c r="D19" s="139">
        <f t="shared" si="0"/>
        <v>1296276</v>
      </c>
      <c r="E19" s="139"/>
      <c r="F19" s="176">
        <f t="shared" si="2"/>
        <v>335113.09999999998</v>
      </c>
      <c r="G19" s="176">
        <f t="shared" si="3"/>
        <v>84702.5</v>
      </c>
      <c r="H19" s="177">
        <f t="shared" si="1"/>
        <v>419815.6</v>
      </c>
      <c r="I19" s="132"/>
    </row>
    <row r="20" spans="1:11" s="137" customFormat="1" ht="23.25" customHeight="1" thickBot="1" x14ac:dyDescent="0.25">
      <c r="A20" s="140" t="s">
        <v>61</v>
      </c>
      <c r="B20" s="136">
        <v>2751877</v>
      </c>
      <c r="C20" s="136">
        <v>636522</v>
      </c>
      <c r="D20" s="139">
        <f t="shared" si="0"/>
        <v>3388399</v>
      </c>
      <c r="E20" s="136"/>
      <c r="F20" s="176">
        <f t="shared" si="2"/>
        <v>963156.95</v>
      </c>
      <c r="G20" s="176">
        <f t="shared" si="3"/>
        <v>159130.5</v>
      </c>
      <c r="H20" s="177">
        <v>1122288</v>
      </c>
      <c r="I20" s="132"/>
    </row>
    <row r="21" spans="1:11" s="132" customFormat="1" ht="23.25" customHeight="1" thickTop="1" thickBot="1" x14ac:dyDescent="0.25">
      <c r="A21" s="146" t="s">
        <v>251</v>
      </c>
      <c r="B21" s="167">
        <f>SUM(B5:B20)</f>
        <v>25984807</v>
      </c>
      <c r="C21" s="167">
        <f>SUM(C5:C20)</f>
        <v>12244299</v>
      </c>
      <c r="D21" s="167">
        <f>SUM(B21:C21)</f>
        <v>38229106</v>
      </c>
      <c r="E21" s="149"/>
      <c r="F21" s="149">
        <f>SUM(F5:F20)</f>
        <v>9094682.4500000011</v>
      </c>
      <c r="G21" s="149">
        <f>SUM(G5:G20)</f>
        <v>3061074.75</v>
      </c>
      <c r="H21" s="149">
        <f>SUM(H5:H20)</f>
        <v>12155758.700000001</v>
      </c>
      <c r="J21" s="240"/>
      <c r="K21" s="240"/>
    </row>
    <row r="22" spans="1:11" s="132" customFormat="1" ht="10.5" customHeight="1" thickTop="1" x14ac:dyDescent="0.2">
      <c r="A22" s="999"/>
      <c r="B22" s="999"/>
      <c r="C22" s="999"/>
      <c r="D22" s="999"/>
      <c r="E22" s="999"/>
      <c r="F22" s="999"/>
      <c r="G22" s="999"/>
      <c r="H22" s="999"/>
    </row>
    <row r="23" spans="1:11" s="132" customFormat="1" ht="15.75" customHeight="1" x14ac:dyDescent="0.2">
      <c r="A23" s="999" t="s">
        <v>461</v>
      </c>
      <c r="B23" s="999"/>
      <c r="C23" s="999"/>
      <c r="D23" s="999"/>
      <c r="E23" s="999"/>
      <c r="F23" s="999"/>
      <c r="G23" s="999"/>
      <c r="H23" s="999"/>
    </row>
    <row r="24" spans="1:11" s="132" customFormat="1" ht="15.75" customHeight="1" x14ac:dyDescent="0.2">
      <c r="A24" s="999" t="s">
        <v>443</v>
      </c>
      <c r="B24" s="999"/>
      <c r="C24" s="999"/>
      <c r="D24" s="999"/>
      <c r="E24" s="999"/>
      <c r="F24" s="999"/>
      <c r="G24" s="632"/>
      <c r="H24" s="632"/>
    </row>
    <row r="25" spans="1:11" s="132" customFormat="1" ht="12" customHeight="1" x14ac:dyDescent="0.2">
      <c r="A25" s="275"/>
      <c r="B25" s="633"/>
      <c r="C25" s="633"/>
      <c r="D25" s="633"/>
      <c r="E25" s="633"/>
      <c r="F25" s="634"/>
      <c r="G25" s="634"/>
      <c r="H25" s="631"/>
    </row>
    <row r="26" spans="1:11" ht="12.75" customHeight="1" x14ac:dyDescent="0.2">
      <c r="A26" s="905" t="s">
        <v>462</v>
      </c>
      <c r="B26" s="905"/>
      <c r="C26" s="905"/>
      <c r="D26" s="455"/>
      <c r="E26" s="456"/>
      <c r="F26" s="457"/>
      <c r="G26" s="457"/>
      <c r="H26" s="846">
        <v>36</v>
      </c>
    </row>
  </sheetData>
  <mergeCells count="10">
    <mergeCell ref="A24:F24"/>
    <mergeCell ref="A26:C26"/>
    <mergeCell ref="A23:H23"/>
    <mergeCell ref="A1:H1"/>
    <mergeCell ref="A2:H2"/>
    <mergeCell ref="A3:A4"/>
    <mergeCell ref="B3:D3"/>
    <mergeCell ref="E3:E4"/>
    <mergeCell ref="F3:H3"/>
    <mergeCell ref="A22:H22"/>
  </mergeCells>
  <printOptions horizontalCentered="1"/>
  <pageMargins left="0.70866141732283505" right="0.70866141732283505" top="0.55118110236220497" bottom="0.55118110236220497" header="0.31496062992126" footer="0.31496062992126"/>
  <pageSetup paperSize="9" scale="9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249977111117893"/>
  </sheetPr>
  <dimension ref="A1:P54"/>
  <sheetViews>
    <sheetView rightToLeft="1" view="pageBreakPreview" zoomScale="130" zoomScaleSheetLayoutView="130" workbookViewId="0">
      <pane ySplit="4" topLeftCell="A5" activePane="bottomLeft" state="frozen"/>
      <selection pane="bottomLeft" activeCell="C21" sqref="C21"/>
    </sheetView>
  </sheetViews>
  <sheetFormatPr defaultColWidth="10.42578125" defaultRowHeight="14.25" x14ac:dyDescent="0.2"/>
  <cols>
    <col min="1" max="1" width="12.85546875" style="165" customWidth="1"/>
    <col min="2" max="2" width="16.42578125" style="165" customWidth="1"/>
    <col min="3" max="5" width="15.7109375" style="165" customWidth="1"/>
    <col min="6" max="6" width="0.85546875" style="165" customWidth="1"/>
    <col min="7" max="10" width="12" style="165" customWidth="1"/>
    <col min="11" max="13" width="0" style="165" hidden="1" customWidth="1"/>
    <col min="14" max="16384" width="10.42578125" style="165"/>
  </cols>
  <sheetData>
    <row r="1" spans="1:16" ht="25.5" customHeight="1" x14ac:dyDescent="0.2">
      <c r="A1" s="1006" t="s">
        <v>539</v>
      </c>
      <c r="B1" s="1006"/>
      <c r="C1" s="1006"/>
      <c r="D1" s="1006"/>
      <c r="E1" s="1006"/>
      <c r="F1" s="1006"/>
      <c r="G1" s="1006"/>
      <c r="H1" s="1006"/>
      <c r="I1" s="1006"/>
      <c r="J1" s="1006"/>
    </row>
    <row r="2" spans="1:16" ht="22.5" customHeight="1" thickBot="1" x14ac:dyDescent="0.25">
      <c r="A2" s="1007" t="s">
        <v>331</v>
      </c>
      <c r="B2" s="1007"/>
      <c r="C2" s="1007"/>
      <c r="D2" s="1007"/>
      <c r="E2" s="1007"/>
      <c r="F2" s="1007"/>
      <c r="G2" s="1007"/>
      <c r="H2" s="1007"/>
      <c r="I2" s="1007"/>
      <c r="J2" s="1007"/>
    </row>
    <row r="3" spans="1:16" ht="29.25" customHeight="1" thickTop="1" x14ac:dyDescent="0.2">
      <c r="A3" s="1008" t="s">
        <v>48</v>
      </c>
      <c r="B3" s="1008" t="s">
        <v>281</v>
      </c>
      <c r="C3" s="1004" t="s">
        <v>254</v>
      </c>
      <c r="D3" s="1004"/>
      <c r="E3" s="1004"/>
      <c r="F3" s="1010"/>
      <c r="G3" s="1010" t="s">
        <v>255</v>
      </c>
      <c r="H3" s="1010"/>
      <c r="I3" s="1010"/>
      <c r="J3" s="1010"/>
    </row>
    <row r="4" spans="1:16" ht="22.5" customHeight="1" x14ac:dyDescent="0.2">
      <c r="A4" s="1009"/>
      <c r="B4" s="1009"/>
      <c r="C4" s="802" t="s">
        <v>235</v>
      </c>
      <c r="D4" s="802" t="s">
        <v>236</v>
      </c>
      <c r="E4" s="802" t="s">
        <v>237</v>
      </c>
      <c r="F4" s="1012"/>
      <c r="G4" s="802" t="s">
        <v>235</v>
      </c>
      <c r="H4" s="802" t="s">
        <v>236</v>
      </c>
      <c r="I4" s="802" t="s">
        <v>237</v>
      </c>
      <c r="J4" s="802" t="s">
        <v>21</v>
      </c>
    </row>
    <row r="5" spans="1:16" ht="23.25" customHeight="1" x14ac:dyDescent="0.2">
      <c r="A5" s="131" t="s">
        <v>49</v>
      </c>
      <c r="B5" s="330">
        <f>'18'!C4</f>
        <v>1919675</v>
      </c>
      <c r="C5" s="139">
        <f>B5*G5/100</f>
        <v>1670117.25</v>
      </c>
      <c r="D5" s="139">
        <f>B5*H5/100</f>
        <v>19196.75</v>
      </c>
      <c r="E5" s="139">
        <f>B5*I5/100</f>
        <v>230361</v>
      </c>
      <c r="F5" s="139"/>
      <c r="G5" s="325">
        <v>87</v>
      </c>
      <c r="H5" s="325">
        <v>1</v>
      </c>
      <c r="I5" s="325">
        <v>12</v>
      </c>
      <c r="J5" s="608">
        <f t="shared" ref="J5:J11" si="0">SUM(G5:I5)</f>
        <v>100</v>
      </c>
      <c r="P5" s="330"/>
    </row>
    <row r="6" spans="1:16" s="132" customFormat="1" ht="23.25" customHeight="1" x14ac:dyDescent="0.2">
      <c r="A6" s="131" t="s">
        <v>50</v>
      </c>
      <c r="B6" s="139">
        <f>'18'!C5</f>
        <v>642170</v>
      </c>
      <c r="C6" s="139">
        <f t="shared" ref="C6:C20" si="1">B6*G6/100</f>
        <v>610061.5</v>
      </c>
      <c r="D6" s="139">
        <f t="shared" ref="D6:D20" si="2">B6*H6/100</f>
        <v>6421.7</v>
      </c>
      <c r="E6" s="139">
        <f>B6*I6/100</f>
        <v>25686.799999999999</v>
      </c>
      <c r="F6" s="139"/>
      <c r="G6" s="325">
        <v>95</v>
      </c>
      <c r="H6" s="325">
        <v>1</v>
      </c>
      <c r="I6" s="325">
        <v>4</v>
      </c>
      <c r="J6" s="609">
        <f t="shared" si="0"/>
        <v>100</v>
      </c>
      <c r="P6" s="224"/>
    </row>
    <row r="7" spans="1:16" s="132" customFormat="1" ht="23.25" customHeight="1" x14ac:dyDescent="0.2">
      <c r="A7" s="135" t="s">
        <v>51</v>
      </c>
      <c r="B7" s="139">
        <f>'18'!C6</f>
        <v>768490</v>
      </c>
      <c r="C7" s="139">
        <f t="shared" si="1"/>
        <v>737750.4</v>
      </c>
      <c r="D7" s="139">
        <f t="shared" si="2"/>
        <v>23054.7</v>
      </c>
      <c r="E7" s="139">
        <f t="shared" ref="E7:E20" si="3">B7*I7/100</f>
        <v>7684.9</v>
      </c>
      <c r="F7" s="139"/>
      <c r="G7" s="325">
        <v>96</v>
      </c>
      <c r="H7" s="325">
        <v>3</v>
      </c>
      <c r="I7" s="325">
        <v>1</v>
      </c>
      <c r="J7" s="609">
        <f t="shared" si="0"/>
        <v>100</v>
      </c>
      <c r="P7" s="139"/>
    </row>
    <row r="8" spans="1:16" s="132" customFormat="1" ht="23.25" customHeight="1" x14ac:dyDescent="0.2">
      <c r="A8" s="135" t="s">
        <v>264</v>
      </c>
      <c r="B8" s="139">
        <f>'18'!C7</f>
        <v>895870</v>
      </c>
      <c r="C8" s="139">
        <f t="shared" si="1"/>
        <v>806283</v>
      </c>
      <c r="D8" s="139">
        <f t="shared" si="2"/>
        <v>44793.5</v>
      </c>
      <c r="E8" s="139">
        <f t="shared" si="3"/>
        <v>44793.5</v>
      </c>
      <c r="F8" s="139"/>
      <c r="G8" s="325">
        <v>90</v>
      </c>
      <c r="H8" s="325">
        <v>5</v>
      </c>
      <c r="I8" s="325">
        <v>5</v>
      </c>
      <c r="J8" s="608">
        <f t="shared" si="0"/>
        <v>100</v>
      </c>
      <c r="P8" s="139">
        <v>753938</v>
      </c>
    </row>
    <row r="9" spans="1:16" s="132" customFormat="1" ht="23.25" customHeight="1" x14ac:dyDescent="0.2">
      <c r="A9" s="135" t="s">
        <v>62</v>
      </c>
      <c r="B9" s="139">
        <f>'18'!C8</f>
        <v>3855674</v>
      </c>
      <c r="C9" s="139">
        <f t="shared" si="1"/>
        <v>3300456.9439999997</v>
      </c>
      <c r="D9" s="139">
        <f t="shared" si="2"/>
        <v>37014.470399999998</v>
      </c>
      <c r="E9" s="139">
        <f t="shared" si="3"/>
        <v>518202.58559999993</v>
      </c>
      <c r="F9" s="139"/>
      <c r="G9" s="325">
        <v>85.6</v>
      </c>
      <c r="H9" s="325">
        <v>0.96</v>
      </c>
      <c r="I9" s="325">
        <v>13.44</v>
      </c>
      <c r="J9" s="609">
        <f t="shared" si="0"/>
        <v>99.999999999999986</v>
      </c>
      <c r="P9" s="139">
        <v>0</v>
      </c>
    </row>
    <row r="10" spans="1:16" s="132" customFormat="1" ht="23.25" customHeight="1" x14ac:dyDescent="0.2">
      <c r="A10" s="135" t="s">
        <v>53</v>
      </c>
      <c r="B10" s="139">
        <f>'18'!C9</f>
        <v>852518</v>
      </c>
      <c r="C10" s="139">
        <f t="shared" si="1"/>
        <v>596762.6</v>
      </c>
      <c r="D10" s="139">
        <f t="shared" si="2"/>
        <v>170503.6</v>
      </c>
      <c r="E10" s="139">
        <f t="shared" si="3"/>
        <v>85251.8</v>
      </c>
      <c r="F10" s="139"/>
      <c r="G10" s="325">
        <v>70</v>
      </c>
      <c r="H10" s="325">
        <v>20</v>
      </c>
      <c r="I10" s="325">
        <v>10</v>
      </c>
      <c r="J10" s="609">
        <f t="shared" si="0"/>
        <v>100</v>
      </c>
      <c r="K10" s="132">
        <v>564947.6</v>
      </c>
      <c r="L10" s="132">
        <v>161413.6</v>
      </c>
      <c r="M10" s="132">
        <v>80706.8</v>
      </c>
      <c r="P10" s="139">
        <v>0</v>
      </c>
    </row>
    <row r="11" spans="1:16" s="132" customFormat="1" ht="23.25" customHeight="1" x14ac:dyDescent="0.2">
      <c r="A11" s="135" t="s">
        <v>55</v>
      </c>
      <c r="B11" s="139">
        <f>'18'!C10</f>
        <v>1008655</v>
      </c>
      <c r="C11" s="139">
        <f t="shared" si="1"/>
        <v>958222.25</v>
      </c>
      <c r="D11" s="139">
        <f t="shared" si="2"/>
        <v>8069.24</v>
      </c>
      <c r="E11" s="139">
        <f t="shared" si="3"/>
        <v>42363.51</v>
      </c>
      <c r="F11" s="139"/>
      <c r="G11" s="325">
        <v>95</v>
      </c>
      <c r="H11" s="325">
        <v>0.8</v>
      </c>
      <c r="I11" s="325">
        <v>4.2</v>
      </c>
      <c r="J11" s="609">
        <f t="shared" si="0"/>
        <v>100</v>
      </c>
      <c r="P11" s="139">
        <v>0</v>
      </c>
    </row>
    <row r="12" spans="1:16" s="132" customFormat="1" ht="23.25" customHeight="1" x14ac:dyDescent="0.2">
      <c r="A12" s="135" t="s">
        <v>47</v>
      </c>
      <c r="B12" s="139">
        <f>'18'!C11</f>
        <v>593022</v>
      </c>
      <c r="C12" s="139">
        <f t="shared" si="1"/>
        <v>504068.7</v>
      </c>
      <c r="D12" s="139">
        <f t="shared" si="2"/>
        <v>11860.44</v>
      </c>
      <c r="E12" s="139">
        <f t="shared" si="3"/>
        <v>77092.86</v>
      </c>
      <c r="F12" s="136"/>
      <c r="G12" s="325">
        <v>85</v>
      </c>
      <c r="H12" s="325">
        <v>2</v>
      </c>
      <c r="I12" s="325">
        <v>13</v>
      </c>
      <c r="J12" s="609">
        <f t="shared" ref="J12:J19" si="4">SUM(G12:I12)</f>
        <v>100</v>
      </c>
      <c r="P12" s="139">
        <v>0</v>
      </c>
    </row>
    <row r="13" spans="1:16" s="137" customFormat="1" ht="23.25" customHeight="1" x14ac:dyDescent="0.2">
      <c r="A13" s="135" t="s">
        <v>54</v>
      </c>
      <c r="B13" s="139">
        <f>'18'!C12</f>
        <v>869831</v>
      </c>
      <c r="C13" s="139">
        <f t="shared" si="1"/>
        <v>817641.14</v>
      </c>
      <c r="D13" s="139">
        <f t="shared" si="2"/>
        <v>26094.93</v>
      </c>
      <c r="E13" s="139">
        <f t="shared" si="3"/>
        <v>26094.93</v>
      </c>
      <c r="F13" s="139"/>
      <c r="G13" s="325">
        <v>94</v>
      </c>
      <c r="H13" s="325">
        <v>3</v>
      </c>
      <c r="I13" s="325">
        <v>3</v>
      </c>
      <c r="J13" s="609">
        <f t="shared" si="4"/>
        <v>100</v>
      </c>
      <c r="K13" s="137">
        <v>647859.84</v>
      </c>
      <c r="L13" s="137">
        <v>6748.54</v>
      </c>
      <c r="M13" s="137">
        <v>20245.62</v>
      </c>
      <c r="P13" s="139">
        <v>863928</v>
      </c>
    </row>
    <row r="14" spans="1:16" s="137" customFormat="1" ht="23.25" customHeight="1" x14ac:dyDescent="0.2">
      <c r="A14" s="135" t="s">
        <v>52</v>
      </c>
      <c r="B14" s="139">
        <f>'18'!C13</f>
        <v>652430</v>
      </c>
      <c r="C14" s="139">
        <f t="shared" si="1"/>
        <v>619808.5</v>
      </c>
      <c r="D14" s="139">
        <f t="shared" si="2"/>
        <v>13048.6</v>
      </c>
      <c r="E14" s="139">
        <f t="shared" si="3"/>
        <v>19572.900000000001</v>
      </c>
      <c r="F14" s="139"/>
      <c r="G14" s="325">
        <v>95</v>
      </c>
      <c r="H14" s="325">
        <v>2</v>
      </c>
      <c r="I14" s="325">
        <v>3</v>
      </c>
      <c r="J14" s="609">
        <f t="shared" si="4"/>
        <v>100</v>
      </c>
      <c r="K14" s="139">
        <v>485700</v>
      </c>
      <c r="L14" s="139">
        <v>5007</v>
      </c>
      <c r="M14" s="139">
        <v>10015</v>
      </c>
      <c r="P14" s="139">
        <v>0</v>
      </c>
    </row>
    <row r="15" spans="1:16" s="137" customFormat="1" ht="23.25" customHeight="1" x14ac:dyDescent="0.2">
      <c r="A15" s="135" t="s">
        <v>56</v>
      </c>
      <c r="B15" s="139">
        <f>'18'!C14</f>
        <v>1121263</v>
      </c>
      <c r="C15" s="139">
        <f t="shared" si="1"/>
        <v>953073.55</v>
      </c>
      <c r="D15" s="139">
        <f t="shared" si="2"/>
        <v>22425.26</v>
      </c>
      <c r="E15" s="139">
        <f t="shared" si="3"/>
        <v>145764.19</v>
      </c>
      <c r="F15" s="139"/>
      <c r="G15" s="325">
        <v>85</v>
      </c>
      <c r="H15" s="325">
        <v>2</v>
      </c>
      <c r="I15" s="325">
        <v>13</v>
      </c>
      <c r="J15" s="609">
        <f t="shared" si="4"/>
        <v>100</v>
      </c>
      <c r="P15" s="139">
        <v>0</v>
      </c>
    </row>
    <row r="16" spans="1:16" s="137" customFormat="1" ht="23.25" customHeight="1" x14ac:dyDescent="0.2">
      <c r="A16" s="135" t="s">
        <v>57</v>
      </c>
      <c r="B16" s="139">
        <f>'18'!C15</f>
        <v>630740</v>
      </c>
      <c r="C16" s="139">
        <f t="shared" si="1"/>
        <v>536129</v>
      </c>
      <c r="D16" s="139">
        <f t="shared" si="2"/>
        <v>63074</v>
      </c>
      <c r="E16" s="139">
        <f t="shared" si="3"/>
        <v>31537</v>
      </c>
      <c r="F16" s="139"/>
      <c r="G16" s="325">
        <v>85</v>
      </c>
      <c r="H16" s="325">
        <v>10</v>
      </c>
      <c r="I16" s="325">
        <v>5</v>
      </c>
      <c r="J16" s="609">
        <f t="shared" si="4"/>
        <v>100</v>
      </c>
      <c r="P16" s="139">
        <v>0</v>
      </c>
    </row>
    <row r="17" spans="1:16" s="137" customFormat="1" ht="23.25" customHeight="1" x14ac:dyDescent="0.2">
      <c r="A17" s="135" t="s">
        <v>58</v>
      </c>
      <c r="B17" s="139">
        <f>'18'!C16</f>
        <v>263232</v>
      </c>
      <c r="C17" s="139">
        <v>250071</v>
      </c>
      <c r="D17" s="139">
        <f t="shared" si="2"/>
        <v>3685.248</v>
      </c>
      <c r="E17" s="139">
        <f t="shared" si="3"/>
        <v>9476.3520000000008</v>
      </c>
      <c r="F17" s="139"/>
      <c r="G17" s="325">
        <v>95</v>
      </c>
      <c r="H17" s="325">
        <v>1.4</v>
      </c>
      <c r="I17" s="325">
        <v>3.6</v>
      </c>
      <c r="J17" s="609">
        <f t="shared" si="4"/>
        <v>100</v>
      </c>
      <c r="P17" s="139">
        <v>0</v>
      </c>
    </row>
    <row r="18" spans="1:16" s="137" customFormat="1" ht="23.25" customHeight="1" x14ac:dyDescent="0.2">
      <c r="A18" s="135" t="s">
        <v>59</v>
      </c>
      <c r="B18" s="139">
        <f>'18'!C17</f>
        <v>792984</v>
      </c>
      <c r="C18" s="139">
        <f t="shared" si="1"/>
        <v>767608.51199999999</v>
      </c>
      <c r="D18" s="139">
        <f t="shared" si="2"/>
        <v>634.38720000000001</v>
      </c>
      <c r="E18" s="139">
        <f t="shared" si="3"/>
        <v>24741.1008</v>
      </c>
      <c r="F18" s="139"/>
      <c r="G18" s="325">
        <v>96.8</v>
      </c>
      <c r="H18" s="325">
        <v>0.08</v>
      </c>
      <c r="I18" s="325">
        <v>3.12</v>
      </c>
      <c r="J18" s="609">
        <f t="shared" si="4"/>
        <v>100</v>
      </c>
      <c r="K18" s="137">
        <v>595215.4</v>
      </c>
      <c r="L18" s="139">
        <v>6200.2</v>
      </c>
      <c r="M18" s="137">
        <v>18600.5</v>
      </c>
      <c r="P18" s="139">
        <v>0</v>
      </c>
    </row>
    <row r="19" spans="1:16" s="137" customFormat="1" ht="23.25" customHeight="1" x14ac:dyDescent="0.2">
      <c r="A19" s="135" t="s">
        <v>60</v>
      </c>
      <c r="B19" s="139">
        <f>'18'!C18</f>
        <v>614120</v>
      </c>
      <c r="C19" s="139">
        <f>B19*G19/100</f>
        <v>528143.19999999995</v>
      </c>
      <c r="D19" s="139">
        <f t="shared" si="2"/>
        <v>67553.2</v>
      </c>
      <c r="E19" s="139">
        <f t="shared" si="3"/>
        <v>18423.599999999999</v>
      </c>
      <c r="F19" s="139"/>
      <c r="G19" s="325">
        <v>86</v>
      </c>
      <c r="H19" s="325">
        <v>11</v>
      </c>
      <c r="I19" s="325">
        <v>3</v>
      </c>
      <c r="J19" s="609">
        <f t="shared" si="4"/>
        <v>100</v>
      </c>
      <c r="P19" s="139">
        <v>0</v>
      </c>
    </row>
    <row r="20" spans="1:16" s="137" customFormat="1" ht="23.25" customHeight="1" thickBot="1" x14ac:dyDescent="0.25">
      <c r="A20" s="140" t="s">
        <v>61</v>
      </c>
      <c r="B20" s="278">
        <f>'18'!C19</f>
        <v>1175406</v>
      </c>
      <c r="C20" s="139">
        <f t="shared" si="1"/>
        <v>881554.5</v>
      </c>
      <c r="D20" s="139">
        <f t="shared" si="2"/>
        <v>235081.2</v>
      </c>
      <c r="E20" s="139">
        <f t="shared" si="3"/>
        <v>58770.3</v>
      </c>
      <c r="F20" s="136"/>
      <c r="G20" s="369">
        <v>75</v>
      </c>
      <c r="H20" s="369">
        <v>20</v>
      </c>
      <c r="I20" s="369">
        <v>5</v>
      </c>
      <c r="J20" s="609">
        <f>SUM(G20:I20)</f>
        <v>100</v>
      </c>
      <c r="P20" s="139">
        <v>0</v>
      </c>
    </row>
    <row r="21" spans="1:16" s="132" customFormat="1" ht="23.25" customHeight="1" thickTop="1" thickBot="1" x14ac:dyDescent="0.25">
      <c r="A21" s="146" t="s">
        <v>251</v>
      </c>
      <c r="B21" s="149">
        <f>SUM(B5:B20)</f>
        <v>16656080</v>
      </c>
      <c r="C21" s="149">
        <f>SUM(C5:C20)</f>
        <v>14537752.045999998</v>
      </c>
      <c r="D21" s="149">
        <f>SUM(D5:D20)</f>
        <v>752511.22560000001</v>
      </c>
      <c r="E21" s="149">
        <f>SUM(E5:E20)</f>
        <v>1365817.3283999998</v>
      </c>
      <c r="F21" s="149"/>
      <c r="G21" s="370">
        <f>C21/B21*100</f>
        <v>87.281953773036619</v>
      </c>
      <c r="H21" s="370">
        <f>D21/B21*100</f>
        <v>4.5179371472759495</v>
      </c>
      <c r="I21" s="370">
        <f>E21/B21*100</f>
        <v>8.2001126819755896</v>
      </c>
      <c r="J21" s="370">
        <f>SUM(G21:I21)</f>
        <v>100.00000360228816</v>
      </c>
    </row>
    <row r="22" spans="1:16" s="132" customFormat="1" ht="7.5" customHeight="1" thickTop="1" x14ac:dyDescent="0.25">
      <c r="A22" s="1013"/>
      <c r="B22" s="1013"/>
      <c r="C22" s="1013"/>
      <c r="D22" s="1013"/>
      <c r="E22" s="1013"/>
      <c r="F22" s="207"/>
      <c r="G22"/>
      <c r="H22"/>
      <c r="I22"/>
      <c r="J22" s="141"/>
      <c r="K22" s="134"/>
    </row>
    <row r="23" spans="1:16" s="132" customFormat="1" ht="19.5" customHeight="1" x14ac:dyDescent="0.2">
      <c r="A23" s="910" t="s">
        <v>672</v>
      </c>
      <c r="B23" s="910"/>
      <c r="C23" s="910"/>
      <c r="D23" s="910"/>
      <c r="E23" s="910"/>
      <c r="F23" s="910"/>
      <c r="G23" s="910"/>
      <c r="H23" s="910"/>
      <c r="I23" s="910"/>
      <c r="J23" s="673"/>
      <c r="K23" s="673"/>
      <c r="L23" s="673"/>
      <c r="M23" s="673"/>
    </row>
    <row r="24" spans="1:16" s="132" customFormat="1" ht="19.5" customHeight="1" x14ac:dyDescent="0.2">
      <c r="A24" s="947" t="s">
        <v>673</v>
      </c>
      <c r="B24" s="947"/>
      <c r="C24" s="947"/>
      <c r="D24" s="947"/>
      <c r="E24" s="947"/>
      <c r="F24" s="947"/>
      <c r="G24" s="216"/>
      <c r="H24" s="216"/>
      <c r="I24" s="216"/>
      <c r="J24" s="505"/>
      <c r="K24" s="505"/>
      <c r="L24" s="505"/>
      <c r="M24" s="505"/>
    </row>
    <row r="25" spans="1:16" s="132" customFormat="1" ht="18.75" customHeight="1" x14ac:dyDescent="0.2">
      <c r="A25" s="947"/>
      <c r="B25" s="947"/>
      <c r="C25" s="947"/>
      <c r="D25" s="947"/>
      <c r="E25" s="947"/>
      <c r="F25" s="947"/>
      <c r="G25" s="241"/>
      <c r="H25" s="241"/>
      <c r="I25" s="241"/>
      <c r="J25" s="241"/>
      <c r="K25" s="241"/>
      <c r="L25" s="241"/>
      <c r="M25" s="241"/>
    </row>
    <row r="26" spans="1:16" s="132" customFormat="1" ht="12" customHeight="1" x14ac:dyDescent="0.2">
      <c r="A26" s="241"/>
      <c r="B26" s="241"/>
      <c r="C26" s="241"/>
      <c r="D26" s="241"/>
      <c r="E26" s="241"/>
      <c r="F26" s="241"/>
      <c r="G26" s="241"/>
      <c r="H26" s="241"/>
      <c r="I26" s="241"/>
      <c r="J26" s="241"/>
      <c r="K26" s="241"/>
      <c r="L26" s="241"/>
      <c r="M26" s="241"/>
    </row>
    <row r="27" spans="1:16" ht="20.25" customHeight="1" x14ac:dyDescent="0.2">
      <c r="A27" s="905" t="s">
        <v>462</v>
      </c>
      <c r="B27" s="905"/>
      <c r="C27" s="905"/>
      <c r="D27" s="455"/>
      <c r="E27" s="455"/>
      <c r="F27" s="456"/>
      <c r="G27" s="457"/>
      <c r="H27" s="457"/>
      <c r="I27" s="457"/>
      <c r="J27" s="846">
        <v>37</v>
      </c>
    </row>
    <row r="28" spans="1:16" ht="15" thickBot="1" x14ac:dyDescent="0.25"/>
    <row r="29" spans="1:16" ht="15.75" thickTop="1" thickBot="1" x14ac:dyDescent="0.25">
      <c r="B29" s="149">
        <v>17906806</v>
      </c>
      <c r="C29" s="149">
        <v>15649925.461999999</v>
      </c>
      <c r="D29" s="149">
        <v>797687.45120000001</v>
      </c>
      <c r="E29" s="149">
        <v>1459193.0867999999</v>
      </c>
      <c r="G29" s="886">
        <f>C29/B29*100</f>
        <v>87.396520976437671</v>
      </c>
      <c r="H29" s="886">
        <f>D29/B29*100</f>
        <v>4.4546607094531545</v>
      </c>
      <c r="I29" s="886">
        <f>E29/B29*100</f>
        <v>8.148818314109171</v>
      </c>
      <c r="J29" s="886">
        <f>SUM(G29:I29)</f>
        <v>100</v>
      </c>
    </row>
    <row r="30" spans="1:16" ht="15" thickTop="1" x14ac:dyDescent="0.2"/>
    <row r="31" spans="1:16" x14ac:dyDescent="0.2">
      <c r="C31" s="886">
        <f>B29*G29/100</f>
        <v>15649925.462000001</v>
      </c>
      <c r="D31" s="886">
        <f>B29*H29/100</f>
        <v>797687.45120000001</v>
      </c>
      <c r="E31" s="226">
        <f>B29/I29*100</f>
        <v>219747272.66891548</v>
      </c>
    </row>
    <row r="32" spans="1:16" x14ac:dyDescent="0.2">
      <c r="C32" s="226"/>
    </row>
    <row r="33" spans="3:5" x14ac:dyDescent="0.2">
      <c r="C33" s="226"/>
      <c r="E33" s="886">
        <f>B29*I29/100</f>
        <v>1459193.0867999997</v>
      </c>
    </row>
    <row r="34" spans="3:5" x14ac:dyDescent="0.2">
      <c r="C34" s="226"/>
    </row>
    <row r="35" spans="3:5" x14ac:dyDescent="0.2">
      <c r="C35" s="226"/>
    </row>
    <row r="36" spans="3:5" x14ac:dyDescent="0.2">
      <c r="C36" s="226"/>
    </row>
    <row r="37" spans="3:5" x14ac:dyDescent="0.2">
      <c r="C37" s="226"/>
    </row>
    <row r="38" spans="3:5" x14ac:dyDescent="0.2">
      <c r="C38" s="226"/>
    </row>
    <row r="39" spans="3:5" x14ac:dyDescent="0.2">
      <c r="C39" s="226"/>
    </row>
    <row r="40" spans="3:5" x14ac:dyDescent="0.2">
      <c r="C40" s="226"/>
    </row>
    <row r="41" spans="3:5" x14ac:dyDescent="0.2">
      <c r="C41" s="226"/>
    </row>
    <row r="42" spans="3:5" x14ac:dyDescent="0.2">
      <c r="C42" s="226"/>
    </row>
    <row r="43" spans="3:5" x14ac:dyDescent="0.2">
      <c r="C43" s="226"/>
    </row>
    <row r="44" spans="3:5" x14ac:dyDescent="0.2">
      <c r="C44" s="226"/>
    </row>
    <row r="45" spans="3:5" x14ac:dyDescent="0.2">
      <c r="C45" s="226"/>
    </row>
    <row r="46" spans="3:5" x14ac:dyDescent="0.2">
      <c r="C46" s="226"/>
    </row>
    <row r="47" spans="3:5" x14ac:dyDescent="0.2">
      <c r="C47" s="226"/>
    </row>
    <row r="48" spans="3:5" x14ac:dyDescent="0.2">
      <c r="D48" s="226"/>
      <c r="E48" s="226"/>
    </row>
    <row r="49" spans="3:5" x14ac:dyDescent="0.2">
      <c r="E49" s="226"/>
    </row>
    <row r="52" spans="3:5" x14ac:dyDescent="0.2">
      <c r="C52" s="226"/>
      <c r="D52" s="226"/>
      <c r="E52" s="226"/>
    </row>
    <row r="54" spans="3:5" x14ac:dyDescent="0.2">
      <c r="C54" s="226"/>
      <c r="D54" s="226"/>
      <c r="E54" s="226"/>
    </row>
  </sheetData>
  <mergeCells count="12">
    <mergeCell ref="A22:E22"/>
    <mergeCell ref="B3:B4"/>
    <mergeCell ref="A27:C27"/>
    <mergeCell ref="A24:F24"/>
    <mergeCell ref="A25:F25"/>
    <mergeCell ref="A23:I23"/>
    <mergeCell ref="A1:J1"/>
    <mergeCell ref="A2:J2"/>
    <mergeCell ref="A3:A4"/>
    <mergeCell ref="C3:E3"/>
    <mergeCell ref="F3:F4"/>
    <mergeCell ref="G3:J3"/>
  </mergeCells>
  <printOptions horizontalCentered="1"/>
  <pageMargins left="0.511811023622047" right="0.511811023622047" top="0.55118110236220497" bottom="0.55118110236220497" header="0.31496062992126" footer="0.31496062992126"/>
  <pageSetup paperSize="9" scale="9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C1C4-4329-4C39-A889-D7D0B42E9623}">
  <sheetPr>
    <tabColor theme="6" tint="-0.249977111117893"/>
  </sheetPr>
  <dimension ref="A1:AL28"/>
  <sheetViews>
    <sheetView rightToLeft="1" view="pageBreakPreview" zoomScale="130" zoomScaleNormal="100" zoomScaleSheetLayoutView="130" workbookViewId="0">
      <selection activeCell="N8" sqref="N8"/>
    </sheetView>
  </sheetViews>
  <sheetFormatPr defaultRowHeight="15" x14ac:dyDescent="0.25"/>
  <cols>
    <col min="1" max="1" width="10.28515625" customWidth="1"/>
    <col min="2" max="2" width="4.85546875" customWidth="1"/>
    <col min="3" max="3" width="4.28515625" customWidth="1"/>
    <col min="4" max="4" width="5.7109375" customWidth="1"/>
    <col min="5" max="5" width="0.42578125" customWidth="1"/>
    <col min="6" max="6" width="4.85546875" customWidth="1"/>
    <col min="7" max="7" width="4.42578125" customWidth="1"/>
    <col min="8" max="8" width="5.42578125" customWidth="1"/>
    <col min="9" max="9" width="0.28515625" customWidth="1"/>
    <col min="10" max="10" width="5.5703125" customWidth="1"/>
    <col min="11" max="11" width="5" customWidth="1"/>
    <col min="12" max="12" width="5.5703125" customWidth="1"/>
    <col min="13" max="13" width="0.5703125" customWidth="1"/>
    <col min="14" max="14" width="5.7109375" customWidth="1"/>
    <col min="15" max="15" width="4.85546875" customWidth="1"/>
    <col min="16" max="16" width="5.7109375" customWidth="1"/>
    <col min="17" max="17" width="0.5703125" customWidth="1"/>
    <col min="18" max="18" width="5.140625" customWidth="1"/>
    <col min="19" max="19" width="4.5703125" customWidth="1"/>
    <col min="20" max="20" width="6" customWidth="1"/>
    <col min="21" max="21" width="0.42578125" customWidth="1"/>
    <col min="22" max="24" width="5.7109375" customWidth="1"/>
    <col min="25" max="25" width="0.42578125" customWidth="1"/>
    <col min="26" max="26" width="6.28515625" customWidth="1"/>
    <col min="27" max="27" width="5" customWidth="1"/>
    <col min="28" max="28" width="6.140625" customWidth="1"/>
    <col min="29" max="29" width="0.5703125" customWidth="1"/>
    <col min="30" max="30" width="5.7109375" customWidth="1"/>
    <col min="31" max="31" width="5" customWidth="1"/>
    <col min="32" max="32" width="5.28515625" customWidth="1"/>
    <col min="33" max="33" width="0.42578125" customWidth="1"/>
    <col min="34" max="34" width="6.42578125" customWidth="1"/>
    <col min="35" max="35" width="5.7109375" customWidth="1"/>
    <col min="36" max="36" width="6.42578125" customWidth="1"/>
  </cols>
  <sheetData>
    <row r="1" spans="1:36" ht="22.5" customHeight="1" x14ac:dyDescent="0.25">
      <c r="A1" s="1014" t="s">
        <v>610</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4"/>
      <c r="AA1" s="1014"/>
      <c r="AB1" s="1014"/>
      <c r="AC1" s="1014"/>
      <c r="AD1" s="1014"/>
      <c r="AE1" s="1014"/>
      <c r="AF1" s="1014"/>
      <c r="AG1" s="1014"/>
      <c r="AH1" s="1014"/>
      <c r="AI1" s="1014"/>
      <c r="AJ1" s="1014"/>
    </row>
    <row r="2" spans="1:36" ht="21.75" customHeight="1" thickBot="1" x14ac:dyDescent="0.3">
      <c r="A2" s="361" t="s">
        <v>307</v>
      </c>
      <c r="B2" s="361"/>
      <c r="C2" s="361"/>
      <c r="D2" s="361"/>
      <c r="E2" s="361"/>
      <c r="F2" s="361"/>
      <c r="G2" s="361"/>
    </row>
    <row r="3" spans="1:36" ht="31.5" customHeight="1" thickTop="1" x14ac:dyDescent="0.25">
      <c r="A3" s="1008" t="s">
        <v>48</v>
      </c>
      <c r="B3" s="1022" t="s">
        <v>595</v>
      </c>
      <c r="C3" s="1022"/>
      <c r="D3" s="1022"/>
      <c r="E3" s="1022"/>
      <c r="F3" s="1022"/>
      <c r="G3" s="1022"/>
      <c r="H3" s="1022"/>
      <c r="I3" s="1022"/>
      <c r="J3" s="1022"/>
      <c r="K3" s="1022"/>
      <c r="L3" s="1022"/>
      <c r="M3" s="1017"/>
      <c r="N3" s="1020" t="s">
        <v>566</v>
      </c>
      <c r="O3" s="1020"/>
      <c r="P3" s="1020"/>
      <c r="Q3" s="1020"/>
      <c r="R3" s="1020"/>
      <c r="S3" s="1020"/>
      <c r="T3" s="1020"/>
      <c r="U3" s="1020"/>
      <c r="V3" s="1020"/>
      <c r="W3" s="1020"/>
      <c r="X3" s="1020"/>
      <c r="Y3" s="1020"/>
      <c r="Z3" s="1020"/>
      <c r="AA3" s="1020"/>
      <c r="AB3" s="1020"/>
      <c r="AC3" s="1020"/>
      <c r="AD3" s="1020"/>
      <c r="AE3" s="1020"/>
      <c r="AF3" s="1020"/>
      <c r="AG3" s="1020"/>
      <c r="AH3" s="1020"/>
      <c r="AI3" s="1020"/>
      <c r="AJ3" s="1020"/>
    </row>
    <row r="4" spans="1:36" ht="42.75" customHeight="1" x14ac:dyDescent="0.25">
      <c r="A4" s="1015"/>
      <c r="B4" s="1021" t="s">
        <v>556</v>
      </c>
      <c r="C4" s="1021"/>
      <c r="D4" s="1021"/>
      <c r="E4" s="754"/>
      <c r="F4" s="1021" t="s">
        <v>557</v>
      </c>
      <c r="G4" s="1021"/>
      <c r="H4" s="1021"/>
      <c r="I4" s="754"/>
      <c r="J4" s="1021" t="s">
        <v>63</v>
      </c>
      <c r="K4" s="1021"/>
      <c r="L4" s="1021"/>
      <c r="M4" s="1018"/>
      <c r="N4" s="1016" t="s">
        <v>558</v>
      </c>
      <c r="O4" s="1016"/>
      <c r="P4" s="1016"/>
      <c r="Q4" s="826"/>
      <c r="R4" s="1016" t="s">
        <v>559</v>
      </c>
      <c r="S4" s="1016"/>
      <c r="T4" s="1016"/>
      <c r="U4" s="826"/>
      <c r="V4" s="1016" t="s">
        <v>560</v>
      </c>
      <c r="W4" s="1016"/>
      <c r="X4" s="1016"/>
      <c r="Y4" s="826"/>
      <c r="Z4" s="1016" t="s">
        <v>561</v>
      </c>
      <c r="AA4" s="1016"/>
      <c r="AB4" s="1016"/>
      <c r="AC4" s="827"/>
      <c r="AD4" s="1016" t="s">
        <v>562</v>
      </c>
      <c r="AE4" s="1016"/>
      <c r="AF4" s="1016"/>
      <c r="AG4" s="826"/>
      <c r="AH4" s="1016" t="s">
        <v>63</v>
      </c>
      <c r="AI4" s="1016"/>
      <c r="AJ4" s="1016"/>
    </row>
    <row r="5" spans="1:36" s="738" customFormat="1" ht="27.75" customHeight="1" x14ac:dyDescent="0.25">
      <c r="A5" s="1009"/>
      <c r="B5" s="828" t="s">
        <v>563</v>
      </c>
      <c r="C5" s="829" t="s">
        <v>564</v>
      </c>
      <c r="D5" s="829" t="s">
        <v>21</v>
      </c>
      <c r="E5" s="755"/>
      <c r="F5" s="828" t="s">
        <v>563</v>
      </c>
      <c r="G5" s="829" t="s">
        <v>564</v>
      </c>
      <c r="H5" s="829" t="s">
        <v>21</v>
      </c>
      <c r="I5" s="755"/>
      <c r="J5" s="828" t="s">
        <v>563</v>
      </c>
      <c r="K5" s="829" t="s">
        <v>564</v>
      </c>
      <c r="L5" s="829" t="s">
        <v>21</v>
      </c>
      <c r="M5" s="1019"/>
      <c r="N5" s="828" t="s">
        <v>563</v>
      </c>
      <c r="O5" s="829" t="s">
        <v>564</v>
      </c>
      <c r="P5" s="829" t="s">
        <v>21</v>
      </c>
      <c r="Q5" s="806"/>
      <c r="R5" s="828" t="s">
        <v>563</v>
      </c>
      <c r="S5" s="829" t="s">
        <v>564</v>
      </c>
      <c r="T5" s="829" t="s">
        <v>21</v>
      </c>
      <c r="U5" s="806"/>
      <c r="V5" s="828" t="s">
        <v>563</v>
      </c>
      <c r="W5" s="829" t="s">
        <v>564</v>
      </c>
      <c r="X5" s="829" t="s">
        <v>21</v>
      </c>
      <c r="Y5" s="806"/>
      <c r="Z5" s="828" t="s">
        <v>563</v>
      </c>
      <c r="AA5" s="829" t="s">
        <v>564</v>
      </c>
      <c r="AB5" s="829" t="s">
        <v>21</v>
      </c>
      <c r="AC5" s="806"/>
      <c r="AD5" s="828" t="s">
        <v>563</v>
      </c>
      <c r="AE5" s="829" t="s">
        <v>564</v>
      </c>
      <c r="AF5" s="829" t="s">
        <v>21</v>
      </c>
      <c r="AG5" s="806"/>
      <c r="AH5" s="828" t="s">
        <v>563</v>
      </c>
      <c r="AI5" s="829" t="s">
        <v>564</v>
      </c>
      <c r="AJ5" s="829" t="s">
        <v>21</v>
      </c>
    </row>
    <row r="6" spans="1:36" ht="23.25" customHeight="1" x14ac:dyDescent="0.25">
      <c r="A6" s="131" t="s">
        <v>49</v>
      </c>
      <c r="B6" s="760">
        <v>3</v>
      </c>
      <c r="C6" s="760">
        <v>0</v>
      </c>
      <c r="D6" s="760">
        <f>SUM(B6:C6)</f>
        <v>3</v>
      </c>
      <c r="E6" s="760"/>
      <c r="F6" s="760">
        <v>60</v>
      </c>
      <c r="G6" s="760">
        <v>8</v>
      </c>
      <c r="H6" s="760">
        <f>F6+G6</f>
        <v>68</v>
      </c>
      <c r="I6" s="761"/>
      <c r="J6" s="760">
        <f t="shared" ref="J6:J9" si="0">B6+F6</f>
        <v>63</v>
      </c>
      <c r="K6" s="760">
        <f t="shared" ref="K6:K9" si="1">C6+G6</f>
        <v>8</v>
      </c>
      <c r="L6" s="760">
        <f t="shared" ref="L6:L9" si="2">D6+H6</f>
        <v>71</v>
      </c>
      <c r="M6" s="760"/>
      <c r="N6" s="760">
        <v>135</v>
      </c>
      <c r="O6" s="760">
        <v>47</v>
      </c>
      <c r="P6" s="760">
        <f>N6+O6</f>
        <v>182</v>
      </c>
      <c r="Q6" s="762"/>
      <c r="R6" s="760">
        <v>262</v>
      </c>
      <c r="S6" s="760">
        <v>8</v>
      </c>
      <c r="T6" s="760">
        <f>R6+S6</f>
        <v>270</v>
      </c>
      <c r="U6" s="762"/>
      <c r="V6" s="760">
        <v>419</v>
      </c>
      <c r="W6" s="760">
        <v>77</v>
      </c>
      <c r="X6" s="760">
        <f>V6+W6</f>
        <v>496</v>
      </c>
      <c r="Y6" s="762"/>
      <c r="Z6" s="760">
        <v>1600</v>
      </c>
      <c r="AA6" s="760">
        <v>25</v>
      </c>
      <c r="AB6" s="760">
        <f>Z6+AA6</f>
        <v>1625</v>
      </c>
      <c r="AC6" s="762"/>
      <c r="AD6" s="760">
        <v>0</v>
      </c>
      <c r="AE6" s="760">
        <v>0</v>
      </c>
      <c r="AF6" s="760">
        <f>AD6+AE6</f>
        <v>0</v>
      </c>
      <c r="AG6" s="762"/>
      <c r="AH6" s="760">
        <f t="shared" ref="AH6" si="3">N6+R6+V6+Z6+AD6</f>
        <v>2416</v>
      </c>
      <c r="AI6" s="784">
        <f t="shared" ref="AI6" si="4">O6+S6+W6+AA6+AE6</f>
        <v>157</v>
      </c>
      <c r="AJ6" s="760">
        <f t="shared" ref="AJ6:AJ22" si="5">SUM(AH6:AI6)</f>
        <v>2573</v>
      </c>
    </row>
    <row r="7" spans="1:36" ht="23.25" customHeight="1" x14ac:dyDescent="0.25">
      <c r="A7" s="131" t="s">
        <v>50</v>
      </c>
      <c r="B7" s="760">
        <v>3</v>
      </c>
      <c r="C7" s="760">
        <v>0</v>
      </c>
      <c r="D7" s="760">
        <v>3</v>
      </c>
      <c r="E7" s="760"/>
      <c r="F7" s="760">
        <v>10</v>
      </c>
      <c r="G7" s="760">
        <v>6</v>
      </c>
      <c r="H7" s="760">
        <v>16</v>
      </c>
      <c r="I7" s="761"/>
      <c r="J7" s="760">
        <f t="shared" si="0"/>
        <v>13</v>
      </c>
      <c r="K7" s="760">
        <f t="shared" si="1"/>
        <v>6</v>
      </c>
      <c r="L7" s="760">
        <f t="shared" si="2"/>
        <v>19</v>
      </c>
      <c r="M7" s="760"/>
      <c r="N7" s="760">
        <v>90</v>
      </c>
      <c r="O7" s="760">
        <v>29</v>
      </c>
      <c r="P7" s="760">
        <v>119</v>
      </c>
      <c r="Q7" s="762"/>
      <c r="R7" s="760">
        <v>269</v>
      </c>
      <c r="S7" s="760">
        <v>26</v>
      </c>
      <c r="T7" s="760">
        <f>R7+S7</f>
        <v>295</v>
      </c>
      <c r="U7" s="762"/>
      <c r="V7" s="760">
        <v>174</v>
      </c>
      <c r="W7" s="760">
        <v>38</v>
      </c>
      <c r="X7" s="760">
        <f>V7+W7</f>
        <v>212</v>
      </c>
      <c r="Y7" s="762"/>
      <c r="Z7" s="760">
        <v>849</v>
      </c>
      <c r="AA7" s="760">
        <v>10</v>
      </c>
      <c r="AB7" s="760">
        <f>Z7+AA7</f>
        <v>859</v>
      </c>
      <c r="AC7" s="760"/>
      <c r="AD7" s="760">
        <v>9</v>
      </c>
      <c r="AE7" s="760">
        <v>0</v>
      </c>
      <c r="AF7" s="760">
        <f>AD7+AE7</f>
        <v>9</v>
      </c>
      <c r="AG7" s="762"/>
      <c r="AH7" s="760">
        <f t="shared" ref="AH7:AH9" si="6">N7+R7+V7+Z7+AD7</f>
        <v>1391</v>
      </c>
      <c r="AI7" s="784">
        <f t="shared" ref="AI7:AI9" si="7">O7+S7+W7+AA7+AE7</f>
        <v>103</v>
      </c>
      <c r="AJ7" s="760">
        <f t="shared" si="5"/>
        <v>1494</v>
      </c>
    </row>
    <row r="8" spans="1:36" ht="23.25" customHeight="1" x14ac:dyDescent="0.25">
      <c r="A8" s="135" t="s">
        <v>51</v>
      </c>
      <c r="B8" s="760">
        <v>3</v>
      </c>
      <c r="C8" s="760">
        <v>0</v>
      </c>
      <c r="D8" s="760">
        <f>B8+C8</f>
        <v>3</v>
      </c>
      <c r="E8" s="760"/>
      <c r="F8" s="760">
        <v>38</v>
      </c>
      <c r="G8" s="760">
        <v>7</v>
      </c>
      <c r="H8" s="760">
        <f>F8+G8</f>
        <v>45</v>
      </c>
      <c r="I8" s="761"/>
      <c r="J8" s="760">
        <f t="shared" si="0"/>
        <v>41</v>
      </c>
      <c r="K8" s="760">
        <f t="shared" si="1"/>
        <v>7</v>
      </c>
      <c r="L8" s="760">
        <f t="shared" si="2"/>
        <v>48</v>
      </c>
      <c r="M8" s="760"/>
      <c r="N8" s="760">
        <v>71</v>
      </c>
      <c r="O8" s="760">
        <v>26</v>
      </c>
      <c r="P8" s="760">
        <f>N8+O8</f>
        <v>97</v>
      </c>
      <c r="Q8" s="762"/>
      <c r="R8" s="760">
        <v>212</v>
      </c>
      <c r="S8" s="760">
        <v>33</v>
      </c>
      <c r="T8" s="760">
        <f>R8+S8</f>
        <v>245</v>
      </c>
      <c r="U8" s="762"/>
      <c r="V8" s="760">
        <v>157</v>
      </c>
      <c r="W8" s="760">
        <v>122</v>
      </c>
      <c r="X8" s="760">
        <f>V8+W8</f>
        <v>279</v>
      </c>
      <c r="Y8" s="762"/>
      <c r="Z8" s="760">
        <v>1050</v>
      </c>
      <c r="AA8" s="760">
        <v>38</v>
      </c>
      <c r="AB8" s="760">
        <f>Z8+AA8</f>
        <v>1088</v>
      </c>
      <c r="AC8" s="760"/>
      <c r="AD8" s="760">
        <v>149</v>
      </c>
      <c r="AE8" s="760">
        <v>1</v>
      </c>
      <c r="AF8" s="760">
        <f>AD8+AE8</f>
        <v>150</v>
      </c>
      <c r="AG8" s="762"/>
      <c r="AH8" s="760">
        <f t="shared" si="6"/>
        <v>1639</v>
      </c>
      <c r="AI8" s="784">
        <f t="shared" si="7"/>
        <v>220</v>
      </c>
      <c r="AJ8" s="760">
        <f t="shared" si="5"/>
        <v>1859</v>
      </c>
    </row>
    <row r="9" spans="1:36" ht="23.25" customHeight="1" x14ac:dyDescent="0.25">
      <c r="A9" s="135" t="s">
        <v>264</v>
      </c>
      <c r="B9" s="760">
        <v>3</v>
      </c>
      <c r="C9" s="760">
        <v>0</v>
      </c>
      <c r="D9" s="760">
        <v>3</v>
      </c>
      <c r="E9" s="760"/>
      <c r="F9" s="760">
        <v>34</v>
      </c>
      <c r="G9" s="760">
        <v>0</v>
      </c>
      <c r="H9" s="760">
        <v>34</v>
      </c>
      <c r="I9" s="761"/>
      <c r="J9" s="760">
        <f t="shared" si="0"/>
        <v>37</v>
      </c>
      <c r="K9" s="760">
        <f t="shared" si="1"/>
        <v>0</v>
      </c>
      <c r="L9" s="760">
        <f t="shared" si="2"/>
        <v>37</v>
      </c>
      <c r="M9" s="760"/>
      <c r="N9" s="760">
        <v>176</v>
      </c>
      <c r="O9" s="760">
        <v>70</v>
      </c>
      <c r="P9" s="760">
        <f>SUM(N9:O9)</f>
        <v>246</v>
      </c>
      <c r="Q9" s="762"/>
      <c r="R9" s="760">
        <v>408</v>
      </c>
      <c r="S9" s="760">
        <v>41</v>
      </c>
      <c r="T9" s="760">
        <f>SUM(R9:S9)</f>
        <v>449</v>
      </c>
      <c r="U9" s="762"/>
      <c r="V9" s="760">
        <v>819</v>
      </c>
      <c r="W9" s="760">
        <v>169</v>
      </c>
      <c r="X9" s="760">
        <f>SUM(V9:W9)</f>
        <v>988</v>
      </c>
      <c r="Y9" s="762"/>
      <c r="Z9" s="760">
        <v>2455</v>
      </c>
      <c r="AA9" s="760">
        <v>150</v>
      </c>
      <c r="AB9" s="760">
        <f>SUM(Z9:AA9)</f>
        <v>2605</v>
      </c>
      <c r="AC9" s="760"/>
      <c r="AD9" s="760">
        <v>36</v>
      </c>
      <c r="AE9" s="760">
        <v>0</v>
      </c>
      <c r="AF9" s="760">
        <f>SUM(AD9:AE9)</f>
        <v>36</v>
      </c>
      <c r="AG9" s="762"/>
      <c r="AH9" s="760">
        <f t="shared" si="6"/>
        <v>3894</v>
      </c>
      <c r="AI9" s="784">
        <f t="shared" si="7"/>
        <v>430</v>
      </c>
      <c r="AJ9" s="760">
        <f t="shared" si="5"/>
        <v>4324</v>
      </c>
    </row>
    <row r="10" spans="1:36" ht="23.25" customHeight="1" x14ac:dyDescent="0.25">
      <c r="A10" s="135" t="s">
        <v>62</v>
      </c>
      <c r="B10" s="760">
        <v>3</v>
      </c>
      <c r="C10" s="760">
        <v>0</v>
      </c>
      <c r="D10" s="760">
        <f>SUM(B10:C10)</f>
        <v>3</v>
      </c>
      <c r="E10" s="760"/>
      <c r="F10" s="760">
        <v>50</v>
      </c>
      <c r="G10" s="760">
        <v>12</v>
      </c>
      <c r="H10" s="760">
        <f>SUM(F10:G10)</f>
        <v>62</v>
      </c>
      <c r="I10" s="761"/>
      <c r="J10" s="760">
        <f>B10+F10</f>
        <v>53</v>
      </c>
      <c r="K10" s="760">
        <f>C10+G10</f>
        <v>12</v>
      </c>
      <c r="L10" s="760">
        <f>D10+H10</f>
        <v>65</v>
      </c>
      <c r="M10" s="760"/>
      <c r="N10" s="760">
        <v>162</v>
      </c>
      <c r="O10" s="760">
        <v>104</v>
      </c>
      <c r="P10" s="784">
        <f>N10+O10</f>
        <v>266</v>
      </c>
      <c r="Q10" s="762"/>
      <c r="R10" s="760">
        <v>352</v>
      </c>
      <c r="S10" s="760">
        <v>122</v>
      </c>
      <c r="T10" s="760">
        <f>SUM(R10:S10)</f>
        <v>474</v>
      </c>
      <c r="U10" s="760"/>
      <c r="V10" s="760">
        <v>559</v>
      </c>
      <c r="W10" s="760">
        <v>147</v>
      </c>
      <c r="X10" s="760">
        <f>SUM(V10:W10)</f>
        <v>706</v>
      </c>
      <c r="Y10" s="760"/>
      <c r="Z10" s="760">
        <v>470</v>
      </c>
      <c r="AA10" s="760">
        <v>19</v>
      </c>
      <c r="AB10" s="760">
        <f>SUM(Z10:AA10)</f>
        <v>489</v>
      </c>
      <c r="AC10" s="760"/>
      <c r="AD10" s="760">
        <v>736</v>
      </c>
      <c r="AE10" s="760">
        <v>78</v>
      </c>
      <c r="AF10" s="760">
        <f>SUM(AD10:AE10)</f>
        <v>814</v>
      </c>
      <c r="AG10" s="762"/>
      <c r="AH10" s="760">
        <f t="shared" ref="AH10" si="8">N10+R10+V10+Z10+AD10</f>
        <v>2279</v>
      </c>
      <c r="AI10" s="784">
        <f>O10+S10+W10+AA10+AE10</f>
        <v>470</v>
      </c>
      <c r="AJ10" s="760">
        <f t="shared" si="5"/>
        <v>2749</v>
      </c>
    </row>
    <row r="11" spans="1:36" ht="23.25" customHeight="1" x14ac:dyDescent="0.25">
      <c r="A11" s="135" t="s">
        <v>53</v>
      </c>
      <c r="B11" s="760">
        <v>3</v>
      </c>
      <c r="C11" s="760">
        <v>0</v>
      </c>
      <c r="D11" s="760">
        <f>B11+C11</f>
        <v>3</v>
      </c>
      <c r="E11" s="760"/>
      <c r="F11" s="760">
        <v>39</v>
      </c>
      <c r="G11" s="760">
        <v>3</v>
      </c>
      <c r="H11" s="760">
        <f t="shared" ref="H11:H16" si="9">F11+G11</f>
        <v>42</v>
      </c>
      <c r="I11" s="761"/>
      <c r="J11" s="760">
        <f t="shared" ref="J11:J16" si="10">B11+F11</f>
        <v>42</v>
      </c>
      <c r="K11" s="760">
        <f t="shared" ref="K11:K16" si="11">C11+G11</f>
        <v>3</v>
      </c>
      <c r="L11" s="760">
        <f t="shared" ref="L11:L16" si="12">D11+H11</f>
        <v>45</v>
      </c>
      <c r="M11" s="760"/>
      <c r="N11" s="760">
        <v>86</v>
      </c>
      <c r="O11" s="760">
        <v>55</v>
      </c>
      <c r="P11" s="760">
        <f t="shared" ref="P11:P16" si="13">N11+O11</f>
        <v>141</v>
      </c>
      <c r="Q11" s="762"/>
      <c r="R11" s="760">
        <v>226</v>
      </c>
      <c r="S11" s="760">
        <v>45</v>
      </c>
      <c r="T11" s="760">
        <f t="shared" ref="T11:T21" si="14">R11+S11</f>
        <v>271</v>
      </c>
      <c r="U11" s="760"/>
      <c r="V11" s="760">
        <v>264</v>
      </c>
      <c r="W11" s="760">
        <v>171</v>
      </c>
      <c r="X11" s="760">
        <f t="shared" ref="X11:X21" si="15">V11+W11</f>
        <v>435</v>
      </c>
      <c r="Y11" s="760"/>
      <c r="Z11" s="760">
        <v>1556</v>
      </c>
      <c r="AA11" s="760">
        <v>74</v>
      </c>
      <c r="AB11" s="760">
        <f t="shared" ref="AB11:AB21" si="16">Z11+AA11</f>
        <v>1630</v>
      </c>
      <c r="AC11" s="760"/>
      <c r="AD11" s="760">
        <v>0</v>
      </c>
      <c r="AE11" s="760">
        <v>0</v>
      </c>
      <c r="AF11" s="760">
        <f t="shared" ref="AF11:AF21" si="17">AD11+AE11</f>
        <v>0</v>
      </c>
      <c r="AG11" s="762"/>
      <c r="AH11" s="760">
        <f t="shared" ref="AH11:AH21" si="18">N11+R11+V11+Z11+AD11</f>
        <v>2132</v>
      </c>
      <c r="AI11" s="784">
        <f t="shared" ref="AI11:AI21" si="19">O11+S11+W11+AA11+AE11</f>
        <v>345</v>
      </c>
      <c r="AJ11" s="760">
        <f t="shared" si="5"/>
        <v>2477</v>
      </c>
    </row>
    <row r="12" spans="1:36" ht="23.25" customHeight="1" x14ac:dyDescent="0.25">
      <c r="A12" s="135" t="s">
        <v>55</v>
      </c>
      <c r="B12" s="760">
        <v>3</v>
      </c>
      <c r="C12" s="760">
        <v>0</v>
      </c>
      <c r="D12" s="760">
        <f t="shared" ref="D12:D21" si="20">B12+C12</f>
        <v>3</v>
      </c>
      <c r="E12" s="760"/>
      <c r="F12" s="760">
        <v>40</v>
      </c>
      <c r="G12" s="760">
        <v>2</v>
      </c>
      <c r="H12" s="760">
        <f t="shared" si="9"/>
        <v>42</v>
      </c>
      <c r="I12" s="761"/>
      <c r="J12" s="760">
        <f t="shared" si="10"/>
        <v>43</v>
      </c>
      <c r="K12" s="760">
        <f t="shared" si="11"/>
        <v>2</v>
      </c>
      <c r="L12" s="760">
        <f t="shared" si="12"/>
        <v>45</v>
      </c>
      <c r="M12" s="760"/>
      <c r="N12" s="760">
        <v>143</v>
      </c>
      <c r="O12" s="760">
        <v>40</v>
      </c>
      <c r="P12" s="784">
        <f t="shared" si="13"/>
        <v>183</v>
      </c>
      <c r="Q12" s="762"/>
      <c r="R12" s="760">
        <v>420</v>
      </c>
      <c r="S12" s="760">
        <v>37</v>
      </c>
      <c r="T12" s="760">
        <f t="shared" si="14"/>
        <v>457</v>
      </c>
      <c r="U12" s="760"/>
      <c r="V12" s="760">
        <v>191</v>
      </c>
      <c r="W12" s="760">
        <v>115</v>
      </c>
      <c r="X12" s="760">
        <f t="shared" si="15"/>
        <v>306</v>
      </c>
      <c r="Y12" s="760"/>
      <c r="Z12" s="760">
        <v>1509</v>
      </c>
      <c r="AA12" s="760">
        <v>82</v>
      </c>
      <c r="AB12" s="760">
        <f t="shared" si="16"/>
        <v>1591</v>
      </c>
      <c r="AC12" s="760"/>
      <c r="AD12" s="760">
        <v>66</v>
      </c>
      <c r="AE12" s="760">
        <v>3</v>
      </c>
      <c r="AF12" s="760">
        <f t="shared" si="17"/>
        <v>69</v>
      </c>
      <c r="AG12" s="762"/>
      <c r="AH12" s="760">
        <f t="shared" si="18"/>
        <v>2329</v>
      </c>
      <c r="AI12" s="784">
        <f t="shared" si="19"/>
        <v>277</v>
      </c>
      <c r="AJ12" s="760">
        <f t="shared" si="5"/>
        <v>2606</v>
      </c>
    </row>
    <row r="13" spans="1:36" ht="23.25" customHeight="1" x14ac:dyDescent="0.25">
      <c r="A13" s="135" t="s">
        <v>47</v>
      </c>
      <c r="B13" s="760">
        <v>3</v>
      </c>
      <c r="C13" s="760">
        <v>0</v>
      </c>
      <c r="D13" s="760">
        <f t="shared" si="20"/>
        <v>3</v>
      </c>
      <c r="E13" s="760"/>
      <c r="F13" s="760">
        <v>13</v>
      </c>
      <c r="G13" s="760">
        <v>1</v>
      </c>
      <c r="H13" s="760">
        <f t="shared" si="9"/>
        <v>14</v>
      </c>
      <c r="I13" s="761"/>
      <c r="J13" s="760">
        <f t="shared" si="10"/>
        <v>16</v>
      </c>
      <c r="K13" s="760">
        <f t="shared" si="11"/>
        <v>1</v>
      </c>
      <c r="L13" s="760">
        <f t="shared" si="12"/>
        <v>17</v>
      </c>
      <c r="M13" s="760"/>
      <c r="N13" s="760">
        <v>85</v>
      </c>
      <c r="O13" s="760">
        <v>20</v>
      </c>
      <c r="P13" s="784">
        <f t="shared" si="13"/>
        <v>105</v>
      </c>
      <c r="Q13" s="762"/>
      <c r="R13" s="760">
        <v>259</v>
      </c>
      <c r="S13" s="760">
        <v>0</v>
      </c>
      <c r="T13" s="760">
        <f t="shared" si="14"/>
        <v>259</v>
      </c>
      <c r="U13" s="760"/>
      <c r="V13" s="760">
        <v>199</v>
      </c>
      <c r="W13" s="760">
        <v>15</v>
      </c>
      <c r="X13" s="760">
        <f t="shared" si="15"/>
        <v>214</v>
      </c>
      <c r="Y13" s="760"/>
      <c r="Z13" s="760">
        <v>1080</v>
      </c>
      <c r="AA13" s="760">
        <v>29</v>
      </c>
      <c r="AB13" s="760">
        <f t="shared" si="16"/>
        <v>1109</v>
      </c>
      <c r="AC13" s="760"/>
      <c r="AD13" s="760">
        <v>20</v>
      </c>
      <c r="AE13" s="760">
        <v>10</v>
      </c>
      <c r="AF13" s="760">
        <f t="shared" si="17"/>
        <v>30</v>
      </c>
      <c r="AG13" s="762"/>
      <c r="AH13" s="760">
        <f t="shared" si="18"/>
        <v>1643</v>
      </c>
      <c r="AI13" s="784">
        <f t="shared" si="19"/>
        <v>74</v>
      </c>
      <c r="AJ13" s="760">
        <f t="shared" si="5"/>
        <v>1717</v>
      </c>
    </row>
    <row r="14" spans="1:36" ht="23.25" customHeight="1" x14ac:dyDescent="0.25">
      <c r="A14" s="135" t="s">
        <v>54</v>
      </c>
      <c r="B14" s="760">
        <v>3</v>
      </c>
      <c r="C14" s="760">
        <v>0</v>
      </c>
      <c r="D14" s="760">
        <f t="shared" si="20"/>
        <v>3</v>
      </c>
      <c r="E14" s="760"/>
      <c r="F14" s="760">
        <v>42</v>
      </c>
      <c r="G14" s="760">
        <v>0</v>
      </c>
      <c r="H14" s="760">
        <f t="shared" si="9"/>
        <v>42</v>
      </c>
      <c r="I14" s="761"/>
      <c r="J14" s="760">
        <f t="shared" si="10"/>
        <v>45</v>
      </c>
      <c r="K14" s="760">
        <f t="shared" si="11"/>
        <v>0</v>
      </c>
      <c r="L14" s="760">
        <f t="shared" si="12"/>
        <v>45</v>
      </c>
      <c r="M14" s="760"/>
      <c r="N14" s="760">
        <v>87</v>
      </c>
      <c r="O14" s="760">
        <v>26</v>
      </c>
      <c r="P14" s="784">
        <f t="shared" si="13"/>
        <v>113</v>
      </c>
      <c r="Q14" s="762"/>
      <c r="R14" s="760">
        <v>237</v>
      </c>
      <c r="S14" s="760">
        <v>18</v>
      </c>
      <c r="T14" s="760">
        <f>SUM(R14:S14)</f>
        <v>255</v>
      </c>
      <c r="U14" s="760"/>
      <c r="V14" s="760">
        <v>324</v>
      </c>
      <c r="W14" s="760">
        <v>119</v>
      </c>
      <c r="X14" s="760">
        <f t="shared" si="15"/>
        <v>443</v>
      </c>
      <c r="Y14" s="760"/>
      <c r="Z14" s="760">
        <v>1048</v>
      </c>
      <c r="AA14" s="760">
        <v>13</v>
      </c>
      <c r="AB14" s="760">
        <f t="shared" si="16"/>
        <v>1061</v>
      </c>
      <c r="AC14" s="760"/>
      <c r="AD14" s="760">
        <v>1</v>
      </c>
      <c r="AE14" s="760">
        <v>0</v>
      </c>
      <c r="AF14" s="760">
        <f t="shared" si="17"/>
        <v>1</v>
      </c>
      <c r="AG14" s="762"/>
      <c r="AH14" s="760">
        <f t="shared" si="18"/>
        <v>1697</v>
      </c>
      <c r="AI14" s="784">
        <f t="shared" si="19"/>
        <v>176</v>
      </c>
      <c r="AJ14" s="760">
        <f t="shared" si="5"/>
        <v>1873</v>
      </c>
    </row>
    <row r="15" spans="1:36" ht="23.25" customHeight="1" x14ac:dyDescent="0.25">
      <c r="A15" s="135" t="s">
        <v>52</v>
      </c>
      <c r="B15" s="760">
        <v>3</v>
      </c>
      <c r="C15" s="760">
        <v>0</v>
      </c>
      <c r="D15" s="760">
        <f t="shared" si="20"/>
        <v>3</v>
      </c>
      <c r="E15" s="760"/>
      <c r="F15" s="760">
        <v>37</v>
      </c>
      <c r="G15" s="760">
        <v>1</v>
      </c>
      <c r="H15" s="760">
        <f t="shared" si="9"/>
        <v>38</v>
      </c>
      <c r="I15" s="761"/>
      <c r="J15" s="760">
        <f t="shared" si="10"/>
        <v>40</v>
      </c>
      <c r="K15" s="760">
        <f t="shared" si="11"/>
        <v>1</v>
      </c>
      <c r="L15" s="760">
        <f t="shared" si="12"/>
        <v>41</v>
      </c>
      <c r="M15" s="760"/>
      <c r="N15" s="760">
        <v>75</v>
      </c>
      <c r="O15" s="760">
        <v>18</v>
      </c>
      <c r="P15" s="784">
        <f t="shared" si="13"/>
        <v>93</v>
      </c>
      <c r="Q15" s="762"/>
      <c r="R15" s="760">
        <v>214</v>
      </c>
      <c r="S15" s="760">
        <v>7</v>
      </c>
      <c r="T15" s="760">
        <f t="shared" si="14"/>
        <v>221</v>
      </c>
      <c r="U15" s="760"/>
      <c r="V15" s="760">
        <v>344</v>
      </c>
      <c r="W15" s="760">
        <v>92</v>
      </c>
      <c r="X15" s="760">
        <f t="shared" si="15"/>
        <v>436</v>
      </c>
      <c r="Y15" s="760"/>
      <c r="Z15" s="760">
        <v>1710</v>
      </c>
      <c r="AA15" s="760">
        <v>48</v>
      </c>
      <c r="AB15" s="760">
        <f t="shared" si="16"/>
        <v>1758</v>
      </c>
      <c r="AC15" s="760"/>
      <c r="AD15" s="760">
        <v>1</v>
      </c>
      <c r="AE15" s="760">
        <v>0</v>
      </c>
      <c r="AF15" s="760">
        <f t="shared" si="17"/>
        <v>1</v>
      </c>
      <c r="AG15" s="762"/>
      <c r="AH15" s="760">
        <f t="shared" si="18"/>
        <v>2344</v>
      </c>
      <c r="AI15" s="784">
        <f t="shared" si="19"/>
        <v>165</v>
      </c>
      <c r="AJ15" s="760">
        <f t="shared" si="5"/>
        <v>2509</v>
      </c>
    </row>
    <row r="16" spans="1:36" ht="23.25" customHeight="1" x14ac:dyDescent="0.25">
      <c r="A16" s="135" t="s">
        <v>56</v>
      </c>
      <c r="B16" s="760">
        <v>3</v>
      </c>
      <c r="C16" s="760">
        <v>0</v>
      </c>
      <c r="D16" s="760">
        <f t="shared" si="20"/>
        <v>3</v>
      </c>
      <c r="E16" s="760"/>
      <c r="F16" s="760">
        <v>38</v>
      </c>
      <c r="G16" s="760">
        <v>3</v>
      </c>
      <c r="H16" s="760">
        <f t="shared" si="9"/>
        <v>41</v>
      </c>
      <c r="I16" s="761"/>
      <c r="J16" s="760">
        <f t="shared" si="10"/>
        <v>41</v>
      </c>
      <c r="K16" s="760">
        <f t="shared" si="11"/>
        <v>3</v>
      </c>
      <c r="L16" s="760">
        <f t="shared" si="12"/>
        <v>44</v>
      </c>
      <c r="M16" s="760"/>
      <c r="N16" s="760">
        <v>126</v>
      </c>
      <c r="O16" s="760">
        <v>59</v>
      </c>
      <c r="P16" s="784">
        <f t="shared" si="13"/>
        <v>185</v>
      </c>
      <c r="Q16" s="762"/>
      <c r="R16" s="760">
        <v>639</v>
      </c>
      <c r="S16" s="760">
        <v>50</v>
      </c>
      <c r="T16" s="760">
        <f t="shared" si="14"/>
        <v>689</v>
      </c>
      <c r="U16" s="760"/>
      <c r="V16" s="760">
        <v>423</v>
      </c>
      <c r="W16" s="760">
        <v>134</v>
      </c>
      <c r="X16" s="760">
        <f t="shared" si="15"/>
        <v>557</v>
      </c>
      <c r="Y16" s="760"/>
      <c r="Z16" s="760">
        <v>467</v>
      </c>
      <c r="AA16" s="760">
        <v>83</v>
      </c>
      <c r="AB16" s="760">
        <f t="shared" si="16"/>
        <v>550</v>
      </c>
      <c r="AC16" s="760"/>
      <c r="AD16" s="760">
        <v>7</v>
      </c>
      <c r="AE16" s="760">
        <v>30</v>
      </c>
      <c r="AF16" s="760">
        <f t="shared" si="17"/>
        <v>37</v>
      </c>
      <c r="AG16" s="762"/>
      <c r="AH16" s="760">
        <f t="shared" si="18"/>
        <v>1662</v>
      </c>
      <c r="AI16" s="784">
        <f t="shared" si="19"/>
        <v>356</v>
      </c>
      <c r="AJ16" s="760">
        <f t="shared" si="5"/>
        <v>2018</v>
      </c>
    </row>
    <row r="17" spans="1:38" ht="23.25" customHeight="1" x14ac:dyDescent="0.25">
      <c r="A17" s="135" t="s">
        <v>57</v>
      </c>
      <c r="B17" s="760">
        <v>2</v>
      </c>
      <c r="C17" s="760">
        <v>1</v>
      </c>
      <c r="D17" s="760">
        <v>3</v>
      </c>
      <c r="E17" s="760"/>
      <c r="F17" s="760">
        <v>9</v>
      </c>
      <c r="G17" s="760">
        <v>2</v>
      </c>
      <c r="H17" s="760">
        <v>11</v>
      </c>
      <c r="I17" s="761"/>
      <c r="J17" s="760">
        <f>B17+F17</f>
        <v>11</v>
      </c>
      <c r="K17" s="760">
        <f>C17+G17</f>
        <v>3</v>
      </c>
      <c r="L17" s="760">
        <f>D17+H17</f>
        <v>14</v>
      </c>
      <c r="N17" s="760">
        <v>84</v>
      </c>
      <c r="O17" s="760">
        <v>41</v>
      </c>
      <c r="P17" s="784">
        <f>SUM(N17:O17)</f>
        <v>125</v>
      </c>
      <c r="Q17" s="762"/>
      <c r="R17" s="760">
        <v>205</v>
      </c>
      <c r="S17" s="760">
        <v>17</v>
      </c>
      <c r="T17" s="760">
        <f t="shared" si="14"/>
        <v>222</v>
      </c>
      <c r="U17" s="760"/>
      <c r="V17" s="760">
        <v>277</v>
      </c>
      <c r="W17" s="760">
        <v>157</v>
      </c>
      <c r="X17" s="760">
        <f t="shared" si="15"/>
        <v>434</v>
      </c>
      <c r="Y17" s="760"/>
      <c r="Z17" s="760">
        <v>1697</v>
      </c>
      <c r="AA17" s="760">
        <v>136</v>
      </c>
      <c r="AB17" s="760">
        <f t="shared" si="16"/>
        <v>1833</v>
      </c>
      <c r="AC17" s="760"/>
      <c r="AD17" s="760">
        <v>5</v>
      </c>
      <c r="AE17" s="760">
        <v>0</v>
      </c>
      <c r="AF17" s="760">
        <f t="shared" si="17"/>
        <v>5</v>
      </c>
      <c r="AG17" s="762"/>
      <c r="AH17" s="760">
        <f>N17+R17+V17+Z17+AD17</f>
        <v>2268</v>
      </c>
      <c r="AI17" s="784">
        <f>O17+S17+W17+AA17+AE17</f>
        <v>351</v>
      </c>
      <c r="AJ17" s="760">
        <f t="shared" si="5"/>
        <v>2619</v>
      </c>
    </row>
    <row r="18" spans="1:38" ht="23.25" customHeight="1" x14ac:dyDescent="0.25">
      <c r="A18" s="135" t="s">
        <v>58</v>
      </c>
      <c r="B18" s="838">
        <v>3</v>
      </c>
      <c r="C18" s="838">
        <v>0</v>
      </c>
      <c r="D18" s="838">
        <f t="shared" si="20"/>
        <v>3</v>
      </c>
      <c r="E18" s="838"/>
      <c r="F18" s="838">
        <v>34</v>
      </c>
      <c r="G18" s="838">
        <v>13</v>
      </c>
      <c r="H18" s="760">
        <f t="shared" ref="H18:H21" si="21">F18+G18</f>
        <v>47</v>
      </c>
      <c r="I18" s="761"/>
      <c r="J18" s="760">
        <f t="shared" ref="J18:J21" si="22">B18+F18</f>
        <v>37</v>
      </c>
      <c r="K18" s="760">
        <f t="shared" ref="K18:K21" si="23">C18+G18</f>
        <v>13</v>
      </c>
      <c r="L18" s="760">
        <f t="shared" ref="L18:L21" si="24">D18+H18</f>
        <v>50</v>
      </c>
      <c r="M18" s="760"/>
      <c r="N18" s="760">
        <v>38</v>
      </c>
      <c r="O18" s="760">
        <v>5</v>
      </c>
      <c r="P18" s="784">
        <f t="shared" ref="P18:P21" si="25">N18+O18</f>
        <v>43</v>
      </c>
      <c r="Q18" s="762"/>
      <c r="R18" s="760">
        <v>132</v>
      </c>
      <c r="S18" s="760">
        <v>0</v>
      </c>
      <c r="T18" s="760">
        <f t="shared" si="14"/>
        <v>132</v>
      </c>
      <c r="U18" s="760"/>
      <c r="V18" s="760">
        <v>70</v>
      </c>
      <c r="W18" s="760">
        <v>15</v>
      </c>
      <c r="X18" s="760">
        <f t="shared" si="15"/>
        <v>85</v>
      </c>
      <c r="Y18" s="760"/>
      <c r="Z18" s="760">
        <v>950</v>
      </c>
      <c r="AA18" s="760">
        <v>41</v>
      </c>
      <c r="AB18" s="760">
        <f t="shared" si="16"/>
        <v>991</v>
      </c>
      <c r="AC18" s="760"/>
      <c r="AD18" s="760">
        <v>40</v>
      </c>
      <c r="AE18" s="760">
        <v>2</v>
      </c>
      <c r="AF18" s="760">
        <f t="shared" si="17"/>
        <v>42</v>
      </c>
      <c r="AG18" s="762"/>
      <c r="AH18" s="760">
        <f t="shared" si="18"/>
        <v>1230</v>
      </c>
      <c r="AI18" s="784">
        <f t="shared" si="19"/>
        <v>63</v>
      </c>
      <c r="AJ18" s="760">
        <f t="shared" si="5"/>
        <v>1293</v>
      </c>
    </row>
    <row r="19" spans="1:38" ht="23.25" customHeight="1" x14ac:dyDescent="0.25">
      <c r="A19" s="135" t="s">
        <v>59</v>
      </c>
      <c r="B19" s="760">
        <v>3</v>
      </c>
      <c r="C19" s="760">
        <v>0</v>
      </c>
      <c r="D19" s="760">
        <f t="shared" si="20"/>
        <v>3</v>
      </c>
      <c r="E19" s="760"/>
      <c r="F19" s="760">
        <v>26</v>
      </c>
      <c r="G19" s="760">
        <v>3</v>
      </c>
      <c r="H19" s="760">
        <f t="shared" si="21"/>
        <v>29</v>
      </c>
      <c r="I19" s="761"/>
      <c r="J19" s="760">
        <f t="shared" si="22"/>
        <v>29</v>
      </c>
      <c r="K19" s="760">
        <f t="shared" si="23"/>
        <v>3</v>
      </c>
      <c r="L19" s="760">
        <f t="shared" si="24"/>
        <v>32</v>
      </c>
      <c r="M19" s="760"/>
      <c r="N19" s="760">
        <v>92</v>
      </c>
      <c r="O19" s="760">
        <v>48</v>
      </c>
      <c r="P19" s="784">
        <f t="shared" si="25"/>
        <v>140</v>
      </c>
      <c r="Q19" s="762"/>
      <c r="R19" s="760">
        <v>314</v>
      </c>
      <c r="S19" s="760">
        <v>38</v>
      </c>
      <c r="T19" s="760">
        <f t="shared" si="14"/>
        <v>352</v>
      </c>
      <c r="U19" s="760"/>
      <c r="V19" s="760">
        <v>218</v>
      </c>
      <c r="W19" s="760">
        <v>114</v>
      </c>
      <c r="X19" s="760">
        <f t="shared" si="15"/>
        <v>332</v>
      </c>
      <c r="Y19" s="760"/>
      <c r="Z19" s="760">
        <v>1148</v>
      </c>
      <c r="AA19" s="760">
        <v>75</v>
      </c>
      <c r="AB19" s="760">
        <f t="shared" si="16"/>
        <v>1223</v>
      </c>
      <c r="AC19" s="760"/>
      <c r="AD19" s="760">
        <v>417</v>
      </c>
      <c r="AE19" s="760">
        <v>37</v>
      </c>
      <c r="AF19" s="760">
        <f t="shared" si="17"/>
        <v>454</v>
      </c>
      <c r="AG19" s="762"/>
      <c r="AH19" s="760">
        <f t="shared" si="18"/>
        <v>2189</v>
      </c>
      <c r="AI19" s="784">
        <f t="shared" si="19"/>
        <v>312</v>
      </c>
      <c r="AJ19" s="760">
        <f t="shared" si="5"/>
        <v>2501</v>
      </c>
    </row>
    <row r="20" spans="1:38" ht="23.25" customHeight="1" x14ac:dyDescent="0.25">
      <c r="A20" s="135" t="s">
        <v>60</v>
      </c>
      <c r="B20" s="760">
        <v>3</v>
      </c>
      <c r="C20" s="760">
        <v>0</v>
      </c>
      <c r="D20" s="760">
        <f t="shared" si="20"/>
        <v>3</v>
      </c>
      <c r="E20" s="760"/>
      <c r="F20" s="760">
        <v>26</v>
      </c>
      <c r="G20" s="760">
        <v>1</v>
      </c>
      <c r="H20" s="760">
        <f t="shared" si="21"/>
        <v>27</v>
      </c>
      <c r="I20" s="761"/>
      <c r="J20" s="760">
        <f t="shared" si="22"/>
        <v>29</v>
      </c>
      <c r="K20" s="760">
        <f t="shared" si="23"/>
        <v>1</v>
      </c>
      <c r="L20" s="760">
        <f t="shared" si="24"/>
        <v>30</v>
      </c>
      <c r="M20" s="760"/>
      <c r="N20" s="760">
        <v>38</v>
      </c>
      <c r="O20" s="760">
        <v>10</v>
      </c>
      <c r="P20" s="760">
        <f t="shared" si="25"/>
        <v>48</v>
      </c>
      <c r="Q20" s="762"/>
      <c r="R20" s="760">
        <v>87</v>
      </c>
      <c r="S20" s="760">
        <v>27</v>
      </c>
      <c r="T20" s="760">
        <f t="shared" si="14"/>
        <v>114</v>
      </c>
      <c r="U20" s="762"/>
      <c r="V20" s="760">
        <v>81</v>
      </c>
      <c r="W20" s="760">
        <v>27</v>
      </c>
      <c r="X20" s="760">
        <f t="shared" si="15"/>
        <v>108</v>
      </c>
      <c r="Y20" s="762"/>
      <c r="Z20" s="760">
        <v>1076</v>
      </c>
      <c r="AA20" s="760">
        <v>17</v>
      </c>
      <c r="AB20" s="760">
        <f t="shared" si="16"/>
        <v>1093</v>
      </c>
      <c r="AC20" s="762"/>
      <c r="AD20" s="760">
        <v>70</v>
      </c>
      <c r="AE20" s="760">
        <v>1</v>
      </c>
      <c r="AF20" s="760">
        <f t="shared" si="17"/>
        <v>71</v>
      </c>
      <c r="AG20" s="762"/>
      <c r="AH20" s="760">
        <f t="shared" si="18"/>
        <v>1352</v>
      </c>
      <c r="AI20" s="784">
        <f t="shared" si="19"/>
        <v>82</v>
      </c>
      <c r="AJ20" s="760">
        <f t="shared" si="5"/>
        <v>1434</v>
      </c>
    </row>
    <row r="21" spans="1:38" ht="23.25" customHeight="1" thickBot="1" x14ac:dyDescent="0.3">
      <c r="A21" s="140" t="s">
        <v>61</v>
      </c>
      <c r="B21" s="760">
        <v>3</v>
      </c>
      <c r="C21" s="760">
        <v>0</v>
      </c>
      <c r="D21" s="760">
        <f t="shared" si="20"/>
        <v>3</v>
      </c>
      <c r="E21" s="760"/>
      <c r="F21" s="760">
        <v>15</v>
      </c>
      <c r="G21" s="760">
        <v>4</v>
      </c>
      <c r="H21" s="760">
        <f t="shared" si="21"/>
        <v>19</v>
      </c>
      <c r="I21" s="761"/>
      <c r="J21" s="760">
        <f t="shared" si="22"/>
        <v>18</v>
      </c>
      <c r="K21" s="760">
        <f t="shared" si="23"/>
        <v>4</v>
      </c>
      <c r="L21" s="760">
        <f t="shared" si="24"/>
        <v>22</v>
      </c>
      <c r="M21" s="760"/>
      <c r="N21" s="760">
        <v>85</v>
      </c>
      <c r="O21" s="760">
        <v>80</v>
      </c>
      <c r="P21" s="760">
        <f t="shared" si="25"/>
        <v>165</v>
      </c>
      <c r="Q21" s="762"/>
      <c r="R21" s="760">
        <v>709</v>
      </c>
      <c r="S21" s="760">
        <v>38</v>
      </c>
      <c r="T21" s="760">
        <f t="shared" si="14"/>
        <v>747</v>
      </c>
      <c r="U21" s="762"/>
      <c r="V21" s="760">
        <v>721</v>
      </c>
      <c r="W21" s="760">
        <v>234</v>
      </c>
      <c r="X21" s="760">
        <f t="shared" si="15"/>
        <v>955</v>
      </c>
      <c r="Y21" s="762"/>
      <c r="Z21" s="760">
        <v>2998</v>
      </c>
      <c r="AA21" s="760">
        <v>48</v>
      </c>
      <c r="AB21" s="760">
        <f t="shared" si="16"/>
        <v>3046</v>
      </c>
      <c r="AC21" s="762"/>
      <c r="AD21" s="784">
        <v>0</v>
      </c>
      <c r="AE21" s="760">
        <v>15</v>
      </c>
      <c r="AF21" s="760">
        <f t="shared" si="17"/>
        <v>15</v>
      </c>
      <c r="AG21" s="762"/>
      <c r="AH21" s="760">
        <f t="shared" si="18"/>
        <v>4513</v>
      </c>
      <c r="AI21" s="784">
        <f t="shared" si="19"/>
        <v>415</v>
      </c>
      <c r="AJ21" s="760">
        <f t="shared" si="5"/>
        <v>4928</v>
      </c>
    </row>
    <row r="22" spans="1:38" ht="23.25" customHeight="1" thickTop="1" thickBot="1" x14ac:dyDescent="0.3">
      <c r="A22" s="817" t="s">
        <v>251</v>
      </c>
      <c r="B22" s="861">
        <f>SUM(B6:B21)</f>
        <v>47</v>
      </c>
      <c r="C22" s="861">
        <f>SUM(C6:C21)</f>
        <v>1</v>
      </c>
      <c r="D22" s="861">
        <f>SUM(D6:D21)</f>
        <v>48</v>
      </c>
      <c r="E22" s="862"/>
      <c r="F22" s="861">
        <f>SUM(F6:F21)</f>
        <v>511</v>
      </c>
      <c r="G22" s="861">
        <f>SUM(G6:G21)</f>
        <v>66</v>
      </c>
      <c r="H22" s="861">
        <f>SUM(H6:H21)</f>
        <v>577</v>
      </c>
      <c r="I22" s="862"/>
      <c r="J22" s="861">
        <f>SUM(J6:J21)</f>
        <v>558</v>
      </c>
      <c r="K22" s="861">
        <f>SUM(K6:K21)</f>
        <v>67</v>
      </c>
      <c r="L22" s="861">
        <f>SUM(L6:L21)</f>
        <v>625</v>
      </c>
      <c r="M22" s="862"/>
      <c r="N22" s="861">
        <f>SUM(N6:N21)</f>
        <v>1573</v>
      </c>
      <c r="O22" s="195">
        <f>SUM(O6:O21)</f>
        <v>678</v>
      </c>
      <c r="P22" s="861">
        <f>SUM(P6:P21)</f>
        <v>2251</v>
      </c>
      <c r="Q22" s="861"/>
      <c r="R22" s="861">
        <f>SUM(R6:R21)</f>
        <v>4945</v>
      </c>
      <c r="S22" s="861">
        <f>SUM(S6:S21)</f>
        <v>507</v>
      </c>
      <c r="T22" s="861">
        <f>SUM(T6:T21)</f>
        <v>5452</v>
      </c>
      <c r="U22" s="861"/>
      <c r="V22" s="861">
        <f>SUM(V6:V21)</f>
        <v>5240</v>
      </c>
      <c r="W22" s="861">
        <f>SUM(W6:W21)</f>
        <v>1746</v>
      </c>
      <c r="X22" s="861">
        <f>SUM(X6:X21)</f>
        <v>6986</v>
      </c>
      <c r="Y22" s="861"/>
      <c r="Z22" s="861">
        <f>SUM(Z6:Z21)</f>
        <v>21663</v>
      </c>
      <c r="AA22" s="861">
        <f>SUM(AA6:AA21)</f>
        <v>888</v>
      </c>
      <c r="AB22" s="861">
        <f>SUM(AB6:AB21)</f>
        <v>22551</v>
      </c>
      <c r="AC22" s="861"/>
      <c r="AD22" s="861">
        <f>SUM(AD6:AD21)</f>
        <v>1557</v>
      </c>
      <c r="AE22" s="861">
        <f>SUM(AE6:AE21)</f>
        <v>177</v>
      </c>
      <c r="AF22" s="861">
        <f>SUM(AF6:AF21)</f>
        <v>1734</v>
      </c>
      <c r="AG22" s="861"/>
      <c r="AH22" s="861">
        <f>SUM(AH6:AH21)</f>
        <v>34978</v>
      </c>
      <c r="AI22" s="861">
        <f>SUM(AI6:AI21)</f>
        <v>3996</v>
      </c>
      <c r="AJ22" s="861">
        <f t="shared" si="5"/>
        <v>38974</v>
      </c>
    </row>
    <row r="23" spans="1:38" ht="8.25" customHeight="1" thickTop="1" x14ac:dyDescent="0.25">
      <c r="A23" s="910"/>
      <c r="B23" s="910"/>
      <c r="C23" s="910"/>
      <c r="D23" s="910"/>
      <c r="E23" s="910"/>
      <c r="F23" s="910"/>
      <c r="G23" s="910"/>
      <c r="H23" s="910"/>
      <c r="I23" s="910"/>
      <c r="J23" s="235"/>
      <c r="K23" s="235"/>
      <c r="L23" s="235"/>
    </row>
    <row r="24" spans="1:38" ht="21.75" customHeight="1" x14ac:dyDescent="0.25">
      <c r="A24" s="910" t="s">
        <v>672</v>
      </c>
      <c r="B24" s="910"/>
      <c r="C24" s="910"/>
      <c r="D24" s="910"/>
      <c r="E24" s="910"/>
      <c r="F24" s="910"/>
      <c r="G24" s="910"/>
      <c r="H24" s="910"/>
      <c r="I24" s="910"/>
      <c r="J24" s="673"/>
      <c r="K24" s="673"/>
      <c r="L24" s="673"/>
    </row>
    <row r="25" spans="1:38" ht="21" customHeight="1" x14ac:dyDescent="0.25">
      <c r="A25" s="947" t="s">
        <v>673</v>
      </c>
      <c r="B25" s="947"/>
      <c r="C25" s="947"/>
      <c r="D25" s="947"/>
      <c r="E25" s="947"/>
      <c r="F25" s="947"/>
      <c r="G25" s="216"/>
      <c r="H25" s="216"/>
      <c r="I25" s="216"/>
      <c r="J25" s="505"/>
      <c r="K25" s="505"/>
      <c r="L25" s="505"/>
      <c r="AL25" s="223"/>
    </row>
    <row r="26" spans="1:38" ht="9" customHeight="1" x14ac:dyDescent="0.25">
      <c r="A26" s="505"/>
      <c r="B26" s="505"/>
      <c r="C26" s="505"/>
      <c r="D26" s="505"/>
      <c r="E26" s="505"/>
      <c r="F26" s="505"/>
      <c r="G26" s="505"/>
      <c r="H26" s="505"/>
      <c r="I26" s="505"/>
      <c r="J26" s="505"/>
      <c r="K26" s="505"/>
      <c r="L26" s="505"/>
      <c r="AK26" s="223"/>
    </row>
    <row r="27" spans="1:38" ht="9.75" customHeight="1" x14ac:dyDescent="0.25">
      <c r="A27" s="241"/>
      <c r="B27" s="241"/>
      <c r="C27" s="241"/>
      <c r="D27" s="241"/>
      <c r="E27" s="241"/>
      <c r="F27" s="241"/>
      <c r="G27" s="241"/>
    </row>
    <row r="28" spans="1:38" ht="15" customHeight="1" x14ac:dyDescent="0.25">
      <c r="A28" s="905" t="s">
        <v>462</v>
      </c>
      <c r="B28" s="905"/>
      <c r="C28" s="905"/>
      <c r="D28" s="905"/>
      <c r="E28" s="905"/>
      <c r="F28" s="905"/>
      <c r="G28" s="905"/>
      <c r="H28" s="905"/>
      <c r="I28" s="905"/>
      <c r="J28" s="905"/>
      <c r="K28" s="905"/>
      <c r="L28" s="905"/>
      <c r="M28" s="905"/>
      <c r="N28" s="905"/>
      <c r="O28" s="905"/>
      <c r="P28" s="905"/>
      <c r="Q28" s="348"/>
      <c r="R28" s="348"/>
      <c r="S28" s="348"/>
      <c r="T28" s="348"/>
      <c r="U28" s="348"/>
      <c r="V28" s="348"/>
      <c r="W28" s="348"/>
      <c r="X28" s="348"/>
      <c r="Y28" s="348"/>
      <c r="Z28" s="348"/>
      <c r="AA28" s="348"/>
      <c r="AB28" s="348"/>
      <c r="AC28" s="348"/>
      <c r="AD28" s="348"/>
      <c r="AE28" s="348"/>
      <c r="AF28" s="348"/>
      <c r="AG28" s="348"/>
      <c r="AH28" s="593">
        <v>38</v>
      </c>
      <c r="AI28" s="348"/>
      <c r="AJ28" s="348"/>
    </row>
  </sheetData>
  <mergeCells count="18">
    <mergeCell ref="A25:F25"/>
    <mergeCell ref="A23:I23"/>
    <mergeCell ref="A1:AJ1"/>
    <mergeCell ref="A3:A5"/>
    <mergeCell ref="AD4:AF4"/>
    <mergeCell ref="A28:P28"/>
    <mergeCell ref="M3:M5"/>
    <mergeCell ref="N3:AJ3"/>
    <mergeCell ref="AH4:AJ4"/>
    <mergeCell ref="B4:D4"/>
    <mergeCell ref="F4:H4"/>
    <mergeCell ref="J4:L4"/>
    <mergeCell ref="B3:L3"/>
    <mergeCell ref="N4:P4"/>
    <mergeCell ref="R4:T4"/>
    <mergeCell ref="V4:X4"/>
    <mergeCell ref="Z4:AB4"/>
    <mergeCell ref="A24:I24"/>
  </mergeCells>
  <pageMargins left="0.7" right="0.7" top="0.75" bottom="0.75" header="0.3" footer="0.3"/>
  <pageSetup paperSize="9" scale="8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648F-34D8-4438-8A97-2F8A57F53F4D}">
  <sheetPr>
    <tabColor rgb="FF00B050"/>
  </sheetPr>
  <dimension ref="A1:U60"/>
  <sheetViews>
    <sheetView rightToLeft="1" view="pageBreakPreview" zoomScale="130" zoomScaleNormal="100" zoomScaleSheetLayoutView="130" workbookViewId="0">
      <selection activeCell="J10" sqref="J10"/>
    </sheetView>
  </sheetViews>
  <sheetFormatPr defaultColWidth="9.140625" defaultRowHeight="12.75" x14ac:dyDescent="0.2"/>
  <cols>
    <col min="1" max="1" width="3.85546875" style="757" customWidth="1"/>
    <col min="2" max="2" width="10.28515625" style="757" customWidth="1"/>
    <col min="3" max="3" width="10.7109375" style="757" customWidth="1"/>
    <col min="4" max="4" width="9.7109375" style="757" customWidth="1"/>
    <col min="5" max="5" width="0.42578125" style="757" customWidth="1"/>
    <col min="6" max="7" width="10.7109375" style="757" customWidth="1"/>
    <col min="8" max="8" width="0.42578125" style="757" customWidth="1"/>
    <col min="9" max="10" width="10.7109375" style="757" customWidth="1"/>
    <col min="11" max="11" width="0.42578125" style="757" customWidth="1"/>
    <col min="12" max="13" width="10.7109375" style="757" customWidth="1"/>
    <col min="14" max="14" width="0.5703125" style="757" customWidth="1"/>
    <col min="15" max="17" width="9.5703125" style="757" customWidth="1"/>
    <col min="18" max="18" width="10.28515625" style="757" customWidth="1"/>
    <col min="19" max="19" width="21.28515625" style="757" customWidth="1"/>
    <col min="20" max="16384" width="9.140625" style="757"/>
  </cols>
  <sheetData>
    <row r="1" spans="1:21" ht="24.75" customHeight="1" x14ac:dyDescent="0.2">
      <c r="A1" s="1014" t="s">
        <v>580</v>
      </c>
      <c r="B1" s="1014"/>
      <c r="C1" s="1014"/>
      <c r="D1" s="1014"/>
      <c r="E1" s="1014"/>
      <c r="F1" s="1014"/>
      <c r="G1" s="1014"/>
      <c r="H1" s="1014"/>
      <c r="I1" s="1014"/>
      <c r="J1" s="1014"/>
      <c r="K1" s="1014"/>
      <c r="L1" s="1014"/>
      <c r="M1" s="1014"/>
      <c r="N1" s="1014"/>
      <c r="O1" s="1014"/>
      <c r="P1" s="1014"/>
      <c r="Q1" s="1014"/>
      <c r="R1" s="756"/>
    </row>
    <row r="2" spans="1:21" ht="22.5" customHeight="1" thickBot="1" x14ac:dyDescent="0.25">
      <c r="A2" s="1030" t="s">
        <v>308</v>
      </c>
      <c r="B2" s="1030"/>
      <c r="C2" s="1030"/>
      <c r="D2" s="764"/>
      <c r="E2" s="764"/>
      <c r="F2" s="764"/>
      <c r="G2" s="764"/>
      <c r="H2" s="764"/>
      <c r="I2" s="764"/>
      <c r="J2" s="764"/>
      <c r="K2" s="764"/>
      <c r="L2" s="764"/>
      <c r="M2" s="764"/>
      <c r="N2" s="764"/>
      <c r="O2" s="764"/>
      <c r="P2" s="764"/>
      <c r="Q2" s="764"/>
      <c r="R2" s="764"/>
    </row>
    <row r="3" spans="1:21" ht="26.25" customHeight="1" thickTop="1" x14ac:dyDescent="0.2">
      <c r="A3" s="1031" t="s">
        <v>567</v>
      </c>
      <c r="B3" s="1031"/>
      <c r="C3" s="1020" t="s">
        <v>568</v>
      </c>
      <c r="D3" s="1020"/>
      <c r="E3" s="752"/>
      <c r="F3" s="1020" t="s">
        <v>569</v>
      </c>
      <c r="G3" s="1020"/>
      <c r="H3" s="752"/>
      <c r="I3" s="1020" t="s">
        <v>570</v>
      </c>
      <c r="J3" s="1020"/>
      <c r="K3" s="752"/>
      <c r="L3" s="1020" t="s">
        <v>571</v>
      </c>
      <c r="M3" s="1020"/>
      <c r="N3" s="763"/>
      <c r="O3" s="1020" t="s">
        <v>572</v>
      </c>
      <c r="P3" s="1020"/>
      <c r="Q3" s="1020"/>
      <c r="R3" s="753"/>
    </row>
    <row r="4" spans="1:21" ht="23.25" customHeight="1" x14ac:dyDescent="0.2">
      <c r="A4" s="1032"/>
      <c r="B4" s="1032"/>
      <c r="C4" s="847" t="s">
        <v>573</v>
      </c>
      <c r="D4" s="848" t="s">
        <v>574</v>
      </c>
      <c r="E4" s="849"/>
      <c r="F4" s="847" t="s">
        <v>573</v>
      </c>
      <c r="G4" s="848" t="s">
        <v>574</v>
      </c>
      <c r="H4" s="849"/>
      <c r="I4" s="847" t="s">
        <v>573</v>
      </c>
      <c r="J4" s="848" t="s">
        <v>574</v>
      </c>
      <c r="K4" s="849"/>
      <c r="L4" s="847" t="s">
        <v>573</v>
      </c>
      <c r="M4" s="848" t="s">
        <v>574</v>
      </c>
      <c r="N4" s="849"/>
      <c r="O4" s="847" t="s">
        <v>563</v>
      </c>
      <c r="P4" s="848" t="s">
        <v>564</v>
      </c>
      <c r="Q4" s="848" t="s">
        <v>21</v>
      </c>
      <c r="R4" s="765"/>
    </row>
    <row r="5" spans="1:21" ht="21" customHeight="1" x14ac:dyDescent="0.2">
      <c r="A5" s="1028" t="s">
        <v>49</v>
      </c>
      <c r="B5" s="1028"/>
      <c r="C5" s="760">
        <v>12</v>
      </c>
      <c r="D5" s="760">
        <v>55</v>
      </c>
      <c r="E5" s="760"/>
      <c r="F5" s="760">
        <v>0</v>
      </c>
      <c r="G5" s="760">
        <v>0</v>
      </c>
      <c r="H5" s="761"/>
      <c r="I5" s="760">
        <v>4</v>
      </c>
      <c r="J5" s="760">
        <v>29</v>
      </c>
      <c r="K5" s="760"/>
      <c r="L5" s="760">
        <v>0</v>
      </c>
      <c r="M5" s="760">
        <v>0</v>
      </c>
      <c r="N5" s="760"/>
      <c r="O5" s="760">
        <v>397</v>
      </c>
      <c r="P5" s="760">
        <v>129</v>
      </c>
      <c r="Q5" s="760">
        <f t="shared" ref="Q5:Q21" si="0">SUM(O5:P5)</f>
        <v>526</v>
      </c>
      <c r="R5" s="766"/>
    </row>
    <row r="6" spans="1:21" s="768" customFormat="1" ht="21" customHeight="1" x14ac:dyDescent="0.2">
      <c r="A6" s="1025" t="s">
        <v>50</v>
      </c>
      <c r="B6" s="1025"/>
      <c r="C6" s="760">
        <v>2</v>
      </c>
      <c r="D6" s="760">
        <v>25</v>
      </c>
      <c r="E6" s="760"/>
      <c r="F6" s="760">
        <v>1</v>
      </c>
      <c r="G6" s="760">
        <v>1</v>
      </c>
      <c r="H6" s="761"/>
      <c r="I6" s="760">
        <v>1</v>
      </c>
      <c r="J6" s="760">
        <v>4</v>
      </c>
      <c r="K6" s="760"/>
      <c r="L6" s="760">
        <v>4</v>
      </c>
      <c r="M6" s="760">
        <v>6</v>
      </c>
      <c r="N6" s="760"/>
      <c r="O6" s="760">
        <v>385</v>
      </c>
      <c r="P6" s="760">
        <v>50</v>
      </c>
      <c r="Q6" s="760">
        <f t="shared" si="0"/>
        <v>435</v>
      </c>
      <c r="R6" s="766"/>
    </row>
    <row r="7" spans="1:21" s="770" customFormat="1" ht="21" customHeight="1" x14ac:dyDescent="0.2">
      <c r="A7" s="1025" t="s">
        <v>575</v>
      </c>
      <c r="B7" s="1025"/>
      <c r="C7" s="760">
        <v>1</v>
      </c>
      <c r="D7" s="760">
        <v>34</v>
      </c>
      <c r="E7" s="760"/>
      <c r="F7" s="760">
        <v>0</v>
      </c>
      <c r="G7" s="760">
        <v>0</v>
      </c>
      <c r="H7" s="761"/>
      <c r="I7" s="760">
        <v>1</v>
      </c>
      <c r="J7" s="760">
        <v>2</v>
      </c>
      <c r="K7" s="760"/>
      <c r="L7" s="760">
        <v>1</v>
      </c>
      <c r="M7" s="760">
        <v>2</v>
      </c>
      <c r="N7" s="760"/>
      <c r="O7" s="760">
        <v>269</v>
      </c>
      <c r="P7" s="760">
        <v>45</v>
      </c>
      <c r="Q7" s="760">
        <f t="shared" si="0"/>
        <v>314</v>
      </c>
      <c r="R7" s="769"/>
    </row>
    <row r="8" spans="1:21" ht="21" customHeight="1" x14ac:dyDescent="0.2">
      <c r="A8" s="1025" t="s">
        <v>264</v>
      </c>
      <c r="B8" s="1025"/>
      <c r="C8" s="760">
        <v>1</v>
      </c>
      <c r="D8" s="760">
        <v>16</v>
      </c>
      <c r="E8" s="760"/>
      <c r="F8" s="760">
        <v>1</v>
      </c>
      <c r="G8" s="760">
        <v>1</v>
      </c>
      <c r="H8" s="761"/>
      <c r="I8" s="760">
        <v>4</v>
      </c>
      <c r="J8" s="760">
        <v>7</v>
      </c>
      <c r="K8" s="760"/>
      <c r="L8" s="760">
        <v>0</v>
      </c>
      <c r="M8" s="760">
        <v>0</v>
      </c>
      <c r="N8" s="760"/>
      <c r="O8" s="760">
        <v>58</v>
      </c>
      <c r="P8" s="760">
        <v>16</v>
      </c>
      <c r="Q8" s="760">
        <f t="shared" si="0"/>
        <v>74</v>
      </c>
      <c r="R8" s="766"/>
    </row>
    <row r="9" spans="1:21" ht="21" customHeight="1" x14ac:dyDescent="0.2">
      <c r="A9" s="1025" t="s">
        <v>62</v>
      </c>
      <c r="B9" s="1025"/>
      <c r="C9" s="760">
        <v>1</v>
      </c>
      <c r="D9" s="760">
        <v>131</v>
      </c>
      <c r="E9" s="760"/>
      <c r="F9" s="760">
        <v>3</v>
      </c>
      <c r="G9" s="760">
        <v>24</v>
      </c>
      <c r="H9" s="760"/>
      <c r="I9" s="785">
        <v>0</v>
      </c>
      <c r="J9" s="785">
        <v>0</v>
      </c>
      <c r="K9" s="785"/>
      <c r="L9" s="785">
        <v>0</v>
      </c>
      <c r="M9" s="785">
        <v>0</v>
      </c>
      <c r="N9" s="785"/>
      <c r="O9" s="785">
        <v>953</v>
      </c>
      <c r="P9" s="785">
        <v>242</v>
      </c>
      <c r="Q9" s="864">
        <f t="shared" si="0"/>
        <v>1195</v>
      </c>
      <c r="R9" s="766"/>
    </row>
    <row r="10" spans="1:21" s="768" customFormat="1" ht="21" customHeight="1" x14ac:dyDescent="0.2">
      <c r="A10" s="1025" t="s">
        <v>576</v>
      </c>
      <c r="B10" s="1025"/>
      <c r="C10" s="760">
        <v>6</v>
      </c>
      <c r="D10" s="760">
        <v>18</v>
      </c>
      <c r="E10" s="760"/>
      <c r="F10" s="760">
        <v>1</v>
      </c>
      <c r="G10" s="760">
        <v>1</v>
      </c>
      <c r="H10" s="761"/>
      <c r="I10" s="760">
        <v>0</v>
      </c>
      <c r="J10" s="760">
        <v>0</v>
      </c>
      <c r="K10" s="760"/>
      <c r="L10" s="760">
        <v>0</v>
      </c>
      <c r="M10" s="760">
        <v>0</v>
      </c>
      <c r="N10" s="760"/>
      <c r="O10" s="760">
        <v>57</v>
      </c>
      <c r="P10" s="760">
        <v>51</v>
      </c>
      <c r="Q10" s="760">
        <f t="shared" si="0"/>
        <v>108</v>
      </c>
      <c r="R10" s="766"/>
    </row>
    <row r="11" spans="1:21" ht="21" customHeight="1" x14ac:dyDescent="0.2">
      <c r="A11" s="1029" t="s">
        <v>577</v>
      </c>
      <c r="B11" s="1029"/>
      <c r="C11" s="760">
        <v>0</v>
      </c>
      <c r="D11" s="760">
        <v>0</v>
      </c>
      <c r="E11" s="760"/>
      <c r="F11" s="760">
        <v>0</v>
      </c>
      <c r="G11" s="760">
        <v>0</v>
      </c>
      <c r="H11" s="761"/>
      <c r="I11" s="760">
        <v>0</v>
      </c>
      <c r="J11" s="760">
        <v>0</v>
      </c>
      <c r="K11" s="760"/>
      <c r="L11" s="760">
        <v>1</v>
      </c>
      <c r="M11" s="760">
        <v>83</v>
      </c>
      <c r="N11" s="760"/>
      <c r="O11" s="760">
        <v>370</v>
      </c>
      <c r="P11" s="760">
        <v>124</v>
      </c>
      <c r="Q11" s="760">
        <f t="shared" si="0"/>
        <v>494</v>
      </c>
      <c r="R11" s="766"/>
    </row>
    <row r="12" spans="1:21" ht="21" customHeight="1" x14ac:dyDescent="0.2">
      <c r="A12" s="1025" t="s">
        <v>47</v>
      </c>
      <c r="B12" s="1025"/>
      <c r="C12" s="760">
        <v>1</v>
      </c>
      <c r="D12" s="760">
        <v>17</v>
      </c>
      <c r="E12" s="760"/>
      <c r="F12" s="760">
        <v>0</v>
      </c>
      <c r="G12" s="760">
        <v>0</v>
      </c>
      <c r="H12" s="761"/>
      <c r="I12" s="760">
        <v>0</v>
      </c>
      <c r="J12" s="760">
        <v>0</v>
      </c>
      <c r="K12" s="760"/>
      <c r="L12" s="760">
        <v>0</v>
      </c>
      <c r="M12" s="760">
        <v>0</v>
      </c>
      <c r="N12" s="760"/>
      <c r="O12" s="760">
        <v>104</v>
      </c>
      <c r="P12" s="760">
        <v>33</v>
      </c>
      <c r="Q12" s="760">
        <f t="shared" si="0"/>
        <v>137</v>
      </c>
      <c r="R12" s="766"/>
      <c r="U12" s="757" t="s">
        <v>578</v>
      </c>
    </row>
    <row r="13" spans="1:21" ht="21" customHeight="1" x14ac:dyDescent="0.2">
      <c r="A13" s="1025" t="s">
        <v>54</v>
      </c>
      <c r="B13" s="1025"/>
      <c r="C13" s="760">
        <v>1</v>
      </c>
      <c r="D13" s="760">
        <v>23</v>
      </c>
      <c r="E13" s="760"/>
      <c r="F13" s="760">
        <v>0</v>
      </c>
      <c r="G13" s="760">
        <v>0</v>
      </c>
      <c r="H13" s="761"/>
      <c r="I13" s="760">
        <v>0</v>
      </c>
      <c r="J13" s="760">
        <v>0</v>
      </c>
      <c r="K13" s="760"/>
      <c r="L13" s="760">
        <v>0</v>
      </c>
      <c r="M13" s="760">
        <v>0</v>
      </c>
      <c r="N13" s="760"/>
      <c r="O13" s="760">
        <v>152</v>
      </c>
      <c r="P13" s="760">
        <v>230</v>
      </c>
      <c r="Q13" s="760">
        <f t="shared" si="0"/>
        <v>382</v>
      </c>
      <c r="R13" s="766"/>
    </row>
    <row r="14" spans="1:21" ht="21" customHeight="1" x14ac:dyDescent="0.2">
      <c r="A14" s="1025" t="s">
        <v>227</v>
      </c>
      <c r="B14" s="1025"/>
      <c r="C14" s="760">
        <v>0</v>
      </c>
      <c r="D14" s="760">
        <v>0</v>
      </c>
      <c r="E14" s="760"/>
      <c r="F14" s="760">
        <v>0</v>
      </c>
      <c r="G14" s="760">
        <v>0</v>
      </c>
      <c r="H14" s="761"/>
      <c r="I14" s="760">
        <v>4</v>
      </c>
      <c r="J14" s="760">
        <v>4</v>
      </c>
      <c r="K14" s="760"/>
      <c r="L14" s="760">
        <v>0</v>
      </c>
      <c r="M14" s="760">
        <v>0</v>
      </c>
      <c r="N14" s="760"/>
      <c r="O14" s="760">
        <v>65</v>
      </c>
      <c r="P14" s="760">
        <v>35</v>
      </c>
      <c r="Q14" s="760">
        <f t="shared" si="0"/>
        <v>100</v>
      </c>
      <c r="R14" s="766"/>
    </row>
    <row r="15" spans="1:21" s="768" customFormat="1" ht="21" customHeight="1" x14ac:dyDescent="0.2">
      <c r="A15" s="1025" t="s">
        <v>56</v>
      </c>
      <c r="B15" s="1025"/>
      <c r="C15" s="760">
        <v>2</v>
      </c>
      <c r="D15" s="760">
        <v>46</v>
      </c>
      <c r="E15" s="760"/>
      <c r="F15" s="760">
        <v>0</v>
      </c>
      <c r="G15" s="760">
        <v>0</v>
      </c>
      <c r="H15" s="761"/>
      <c r="I15" s="760">
        <v>0</v>
      </c>
      <c r="J15" s="760">
        <v>0</v>
      </c>
      <c r="K15" s="760"/>
      <c r="L15" s="760">
        <v>0</v>
      </c>
      <c r="M15" s="760">
        <v>0</v>
      </c>
      <c r="N15" s="760"/>
      <c r="O15" s="863">
        <v>591</v>
      </c>
      <c r="P15" s="863">
        <v>83</v>
      </c>
      <c r="Q15" s="863">
        <f t="shared" si="0"/>
        <v>674</v>
      </c>
      <c r="R15" s="766"/>
    </row>
    <row r="16" spans="1:21" ht="21" customHeight="1" x14ac:dyDescent="0.2">
      <c r="A16" s="1025" t="s">
        <v>57</v>
      </c>
      <c r="B16" s="1025"/>
      <c r="C16" s="760">
        <v>3</v>
      </c>
      <c r="D16" s="760">
        <v>125</v>
      </c>
      <c r="E16" s="760"/>
      <c r="F16" s="760">
        <v>0</v>
      </c>
      <c r="G16" s="760">
        <v>0</v>
      </c>
      <c r="H16" s="760"/>
      <c r="I16" s="785">
        <v>0</v>
      </c>
      <c r="J16" s="785">
        <v>0</v>
      </c>
      <c r="K16" s="785"/>
      <c r="L16" s="785">
        <v>0</v>
      </c>
      <c r="M16" s="785">
        <v>0</v>
      </c>
      <c r="N16" s="767"/>
      <c r="O16" s="864">
        <v>1774</v>
      </c>
      <c r="P16" s="864">
        <v>1226</v>
      </c>
      <c r="Q16" s="864">
        <f t="shared" si="0"/>
        <v>3000</v>
      </c>
      <c r="R16" s="766"/>
    </row>
    <row r="17" spans="1:19" ht="21" customHeight="1" x14ac:dyDescent="0.2">
      <c r="A17" s="1025" t="s">
        <v>58</v>
      </c>
      <c r="B17" s="1025"/>
      <c r="C17" s="760">
        <v>1</v>
      </c>
      <c r="D17" s="760">
        <v>40</v>
      </c>
      <c r="E17" s="760"/>
      <c r="F17" s="760">
        <v>0</v>
      </c>
      <c r="G17" s="760">
        <v>0</v>
      </c>
      <c r="H17" s="760"/>
      <c r="I17" s="785">
        <v>0</v>
      </c>
      <c r="J17" s="785">
        <v>0</v>
      </c>
      <c r="K17" s="785"/>
      <c r="L17" s="785">
        <v>0</v>
      </c>
      <c r="M17" s="785">
        <v>0</v>
      </c>
      <c r="N17" s="760"/>
      <c r="O17" s="760">
        <v>230</v>
      </c>
      <c r="P17" s="760">
        <v>20</v>
      </c>
      <c r="Q17" s="760">
        <f t="shared" si="0"/>
        <v>250</v>
      </c>
      <c r="R17" s="766"/>
    </row>
    <row r="18" spans="1:19" s="770" customFormat="1" ht="21" customHeight="1" x14ac:dyDescent="0.2">
      <c r="A18" s="1025" t="s">
        <v>59</v>
      </c>
      <c r="B18" s="1025"/>
      <c r="C18" s="760">
        <v>1</v>
      </c>
      <c r="D18" s="760">
        <v>4</v>
      </c>
      <c r="E18" s="760"/>
      <c r="F18" s="760">
        <v>0</v>
      </c>
      <c r="G18" s="760">
        <v>0</v>
      </c>
      <c r="H18" s="761"/>
      <c r="I18" s="760">
        <v>0</v>
      </c>
      <c r="J18" s="760">
        <v>0</v>
      </c>
      <c r="K18" s="760"/>
      <c r="L18" s="760">
        <v>1</v>
      </c>
      <c r="M18" s="760">
        <v>37</v>
      </c>
      <c r="N18" s="760"/>
      <c r="O18" s="760">
        <v>88</v>
      </c>
      <c r="P18" s="760">
        <v>57</v>
      </c>
      <c r="Q18" s="760">
        <f t="shared" si="0"/>
        <v>145</v>
      </c>
      <c r="R18" s="769"/>
    </row>
    <row r="19" spans="1:19" ht="21" customHeight="1" x14ac:dyDescent="0.2">
      <c r="A19" s="1025" t="s">
        <v>579</v>
      </c>
      <c r="B19" s="1025"/>
      <c r="C19" s="760">
        <v>1</v>
      </c>
      <c r="D19" s="760">
        <v>35</v>
      </c>
      <c r="E19" s="760"/>
      <c r="F19" s="760">
        <v>1</v>
      </c>
      <c r="G19" s="760">
        <v>4</v>
      </c>
      <c r="H19" s="761"/>
      <c r="I19" s="760">
        <v>1</v>
      </c>
      <c r="J19" s="760">
        <v>1</v>
      </c>
      <c r="K19" s="760"/>
      <c r="L19" s="760">
        <v>1</v>
      </c>
      <c r="M19" s="760">
        <v>6</v>
      </c>
      <c r="N19" s="760"/>
      <c r="O19" s="760">
        <v>170</v>
      </c>
      <c r="P19" s="760">
        <v>35</v>
      </c>
      <c r="Q19" s="760">
        <f t="shared" si="0"/>
        <v>205</v>
      </c>
      <c r="R19" s="766"/>
    </row>
    <row r="20" spans="1:19" ht="21" customHeight="1" thickBot="1" x14ac:dyDescent="0.25">
      <c r="A20" s="1026" t="s">
        <v>61</v>
      </c>
      <c r="B20" s="1026"/>
      <c r="C20" s="863">
        <v>4</v>
      </c>
      <c r="D20" s="863">
        <v>59</v>
      </c>
      <c r="E20" s="863"/>
      <c r="F20" s="863">
        <v>0</v>
      </c>
      <c r="G20" s="863">
        <v>0</v>
      </c>
      <c r="H20" s="887"/>
      <c r="I20" s="863">
        <v>0</v>
      </c>
      <c r="J20" s="863">
        <v>0</v>
      </c>
      <c r="K20" s="863"/>
      <c r="L20" s="863">
        <v>6</v>
      </c>
      <c r="M20" s="863">
        <v>10</v>
      </c>
      <c r="N20" s="863"/>
      <c r="O20" s="863">
        <v>588</v>
      </c>
      <c r="P20" s="863">
        <v>115</v>
      </c>
      <c r="Q20" s="863">
        <f t="shared" si="0"/>
        <v>703</v>
      </c>
      <c r="R20" s="766"/>
      <c r="S20" s="771"/>
    </row>
    <row r="21" spans="1:19" s="773" customFormat="1" ht="19.5" customHeight="1" thickTop="1" thickBot="1" x14ac:dyDescent="0.25">
      <c r="A21" s="1027" t="s">
        <v>176</v>
      </c>
      <c r="B21" s="1027"/>
      <c r="C21" s="888">
        <f>SUM(C5:C20)</f>
        <v>37</v>
      </c>
      <c r="D21" s="888">
        <f>SUM(D5:D20)</f>
        <v>628</v>
      </c>
      <c r="E21" s="888"/>
      <c r="F21" s="888">
        <f>SUM(F5:F20)</f>
        <v>7</v>
      </c>
      <c r="G21" s="888">
        <f>SUM(G5:G20)</f>
        <v>31</v>
      </c>
      <c r="H21" s="889"/>
      <c r="I21" s="888">
        <f>SUM(I5:I20)</f>
        <v>15</v>
      </c>
      <c r="J21" s="888">
        <f>SUM(J5:J20)</f>
        <v>47</v>
      </c>
      <c r="K21" s="888"/>
      <c r="L21" s="888">
        <f>SUM(L5:L20)</f>
        <v>14</v>
      </c>
      <c r="M21" s="888">
        <f>SUM(M5:M20)</f>
        <v>144</v>
      </c>
      <c r="N21" s="890"/>
      <c r="O21" s="888">
        <f>SUM(O5:O20)</f>
        <v>6251</v>
      </c>
      <c r="P21" s="888">
        <f>SUM(P5:P20)</f>
        <v>2491</v>
      </c>
      <c r="Q21" s="888">
        <f t="shared" si="0"/>
        <v>8742</v>
      </c>
      <c r="R21" s="772"/>
    </row>
    <row r="22" spans="1:19" ht="11.25" customHeight="1" thickTop="1" x14ac:dyDescent="0.2">
      <c r="A22" s="910"/>
      <c r="B22" s="910"/>
      <c r="C22" s="910"/>
      <c r="D22" s="910"/>
      <c r="E22" s="910"/>
      <c r="F22" s="910"/>
      <c r="G22" s="910"/>
      <c r="H22" s="910"/>
      <c r="I22" s="910"/>
    </row>
    <row r="23" spans="1:19" ht="19.5" customHeight="1" x14ac:dyDescent="0.2">
      <c r="A23" s="910" t="s">
        <v>672</v>
      </c>
      <c r="B23" s="910"/>
      <c r="C23" s="910"/>
      <c r="D23" s="910"/>
      <c r="E23" s="910"/>
      <c r="F23" s="910"/>
      <c r="G23" s="910"/>
      <c r="H23" s="910"/>
      <c r="I23" s="910"/>
    </row>
    <row r="24" spans="1:19" ht="19.5" customHeight="1" x14ac:dyDescent="0.2">
      <c r="A24" s="947" t="s">
        <v>673</v>
      </c>
      <c r="B24" s="947"/>
      <c r="C24" s="947"/>
      <c r="D24" s="947"/>
      <c r="E24" s="947"/>
      <c r="F24" s="947"/>
      <c r="G24" s="216"/>
      <c r="H24" s="216"/>
      <c r="I24" s="216"/>
    </row>
    <row r="25" spans="1:19" customFormat="1" ht="13.5" customHeight="1" x14ac:dyDescent="0.25">
      <c r="B25" s="947"/>
      <c r="C25" s="947"/>
      <c r="D25" s="947"/>
      <c r="E25" s="947"/>
      <c r="F25" s="947"/>
    </row>
    <row r="26" spans="1:19" customFormat="1" ht="21.75" customHeight="1" x14ac:dyDescent="0.25">
      <c r="B26" s="241"/>
      <c r="C26" s="241"/>
      <c r="D26" s="241"/>
      <c r="E26" s="241"/>
      <c r="F26" s="241"/>
    </row>
    <row r="27" spans="1:19" s="758" customFormat="1" ht="18" customHeight="1" x14ac:dyDescent="0.25">
      <c r="A27" s="1023" t="s">
        <v>462</v>
      </c>
      <c r="B27" s="1023"/>
      <c r="C27" s="1023"/>
      <c r="D27" s="1023"/>
      <c r="E27" s="1023"/>
      <c r="F27" s="1023"/>
      <c r="G27" s="1023"/>
      <c r="H27" s="1023"/>
      <c r="I27" s="1023"/>
      <c r="J27" s="1024">
        <v>39</v>
      </c>
      <c r="K27" s="1024"/>
      <c r="L27" s="1024"/>
      <c r="M27" s="1024"/>
      <c r="N27" s="1024"/>
      <c r="O27" s="1024"/>
      <c r="P27" s="1024"/>
      <c r="Q27" s="1024"/>
      <c r="R27" s="774"/>
    </row>
    <row r="45" spans="5:7" x14ac:dyDescent="0.2">
      <c r="E45" s="766"/>
      <c r="F45" s="766"/>
      <c r="G45" s="766"/>
    </row>
    <row r="46" spans="5:7" x14ac:dyDescent="0.2">
      <c r="E46" s="766"/>
      <c r="F46" s="766"/>
      <c r="G46" s="766"/>
    </row>
    <row r="47" spans="5:7" x14ac:dyDescent="0.2">
      <c r="E47" s="766"/>
      <c r="F47" s="766"/>
      <c r="G47" s="766"/>
    </row>
    <row r="48" spans="5:7" x14ac:dyDescent="0.2">
      <c r="E48" s="766"/>
      <c r="F48" s="766"/>
      <c r="G48" s="766"/>
    </row>
    <row r="49" spans="5:7" x14ac:dyDescent="0.2">
      <c r="E49" s="766"/>
      <c r="F49" s="766"/>
      <c r="G49" s="766"/>
    </row>
    <row r="50" spans="5:7" x14ac:dyDescent="0.2">
      <c r="E50" s="766"/>
      <c r="F50" s="766"/>
      <c r="G50" s="766"/>
    </row>
    <row r="51" spans="5:7" x14ac:dyDescent="0.2">
      <c r="E51" s="766"/>
      <c r="F51" s="766"/>
      <c r="G51" s="766"/>
    </row>
    <row r="52" spans="5:7" x14ac:dyDescent="0.2">
      <c r="E52" s="766"/>
      <c r="F52" s="766"/>
      <c r="G52" s="766"/>
    </row>
    <row r="53" spans="5:7" x14ac:dyDescent="0.2">
      <c r="E53" s="766"/>
      <c r="F53" s="766"/>
      <c r="G53" s="766"/>
    </row>
    <row r="54" spans="5:7" x14ac:dyDescent="0.2">
      <c r="E54" s="766"/>
      <c r="F54" s="766"/>
      <c r="G54" s="766"/>
    </row>
    <row r="55" spans="5:7" x14ac:dyDescent="0.2">
      <c r="E55" s="766"/>
      <c r="F55" s="766"/>
      <c r="G55" s="766"/>
    </row>
    <row r="56" spans="5:7" x14ac:dyDescent="0.2">
      <c r="E56" s="766"/>
      <c r="F56" s="766"/>
      <c r="G56" s="766"/>
    </row>
    <row r="57" spans="5:7" x14ac:dyDescent="0.2">
      <c r="E57" s="766"/>
      <c r="F57" s="766"/>
      <c r="G57" s="766"/>
    </row>
    <row r="58" spans="5:7" x14ac:dyDescent="0.2">
      <c r="E58" s="766"/>
      <c r="F58" s="766"/>
      <c r="G58" s="766"/>
    </row>
    <row r="59" spans="5:7" x14ac:dyDescent="0.2">
      <c r="E59" s="766"/>
      <c r="F59" s="766"/>
      <c r="G59" s="766"/>
    </row>
    <row r="60" spans="5:7" x14ac:dyDescent="0.2">
      <c r="E60" s="766"/>
      <c r="F60" s="766"/>
      <c r="G60" s="766"/>
    </row>
  </sheetData>
  <mergeCells count="31">
    <mergeCell ref="A1:Q1"/>
    <mergeCell ref="A2:C2"/>
    <mergeCell ref="A3:B4"/>
    <mergeCell ref="C3:D3"/>
    <mergeCell ref="F3:G3"/>
    <mergeCell ref="I3:J3"/>
    <mergeCell ref="L3:M3"/>
    <mergeCell ref="O3:Q3"/>
    <mergeCell ref="A16:B16"/>
    <mergeCell ref="A5:B5"/>
    <mergeCell ref="A6:B6"/>
    <mergeCell ref="A7:B7"/>
    <mergeCell ref="A8:B8"/>
    <mergeCell ref="A9:B9"/>
    <mergeCell ref="A10:B10"/>
    <mergeCell ref="A11:B11"/>
    <mergeCell ref="A12:B12"/>
    <mergeCell ref="A13:B13"/>
    <mergeCell ref="A14:B14"/>
    <mergeCell ref="A15:B15"/>
    <mergeCell ref="A17:B17"/>
    <mergeCell ref="A18:B18"/>
    <mergeCell ref="A19:B19"/>
    <mergeCell ref="A20:B20"/>
    <mergeCell ref="A21:B21"/>
    <mergeCell ref="A22:I22"/>
    <mergeCell ref="A27:I27"/>
    <mergeCell ref="J27:Q27"/>
    <mergeCell ref="B25:F25"/>
    <mergeCell ref="A23:I23"/>
    <mergeCell ref="A24:F24"/>
  </mergeCells>
  <pageMargins left="0.7" right="0.7" top="0.75" bottom="0.75" header="0.3" footer="0.3"/>
  <pageSetup paperSize="9" scale="9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J34"/>
  <sheetViews>
    <sheetView rightToLeft="1" view="pageBreakPreview" zoomScale="120" zoomScaleSheetLayoutView="120" workbookViewId="0">
      <selection activeCell="E20" sqref="E20"/>
    </sheetView>
  </sheetViews>
  <sheetFormatPr defaultColWidth="10.42578125" defaultRowHeight="15" x14ac:dyDescent="0.2"/>
  <cols>
    <col min="1" max="1" width="4.85546875" style="364" customWidth="1"/>
    <col min="2" max="2" width="39.28515625" style="165" customWidth="1"/>
    <col min="3" max="3" width="12.140625" style="165" customWidth="1"/>
    <col min="4" max="4" width="10.7109375" style="165" customWidth="1"/>
    <col min="5" max="5" width="69.7109375" style="165" customWidth="1"/>
    <col min="6" max="16384" width="10.42578125" style="165"/>
  </cols>
  <sheetData>
    <row r="1" spans="1:5" ht="31.5" customHeight="1" x14ac:dyDescent="0.2">
      <c r="A1" s="1006" t="s">
        <v>538</v>
      </c>
      <c r="B1" s="1006"/>
      <c r="C1" s="1006"/>
      <c r="D1" s="1006"/>
      <c r="E1" s="1006"/>
    </row>
    <row r="2" spans="1:5" ht="25.5" customHeight="1" thickBot="1" x14ac:dyDescent="0.25">
      <c r="A2" s="1033" t="s">
        <v>343</v>
      </c>
      <c r="B2" s="1033"/>
      <c r="C2" s="1033"/>
      <c r="D2" s="1033"/>
      <c r="E2" s="1033"/>
    </row>
    <row r="3" spans="1:5" ht="33.6" customHeight="1" thickTop="1" x14ac:dyDescent="0.2">
      <c r="A3" s="759" t="s">
        <v>565</v>
      </c>
      <c r="B3" s="736" t="s">
        <v>238</v>
      </c>
      <c r="C3" s="736" t="s">
        <v>239</v>
      </c>
      <c r="D3" s="737" t="s">
        <v>177</v>
      </c>
      <c r="E3" s="737" t="s">
        <v>240</v>
      </c>
    </row>
    <row r="4" spans="1:5" s="132" customFormat="1" ht="24" customHeight="1" x14ac:dyDescent="0.2">
      <c r="A4" s="365">
        <v>1</v>
      </c>
      <c r="B4" s="635" t="s">
        <v>241</v>
      </c>
      <c r="C4" s="196">
        <v>4</v>
      </c>
      <c r="D4" s="576">
        <f>C4/16*100</f>
        <v>25</v>
      </c>
      <c r="E4" s="640" t="s">
        <v>611</v>
      </c>
    </row>
    <row r="5" spans="1:5" s="132" customFormat="1" ht="24" customHeight="1" x14ac:dyDescent="0.2">
      <c r="A5" s="365">
        <v>2</v>
      </c>
      <c r="B5" s="636" t="s">
        <v>242</v>
      </c>
      <c r="C5" s="197">
        <v>13</v>
      </c>
      <c r="D5" s="201">
        <f t="shared" ref="D5:D19" si="0">C5/16*100</f>
        <v>81.25</v>
      </c>
      <c r="E5" s="641" t="s">
        <v>612</v>
      </c>
    </row>
    <row r="6" spans="1:5" s="132" customFormat="1" ht="24" customHeight="1" x14ac:dyDescent="0.2">
      <c r="A6" s="365">
        <v>3</v>
      </c>
      <c r="B6" s="636" t="s">
        <v>243</v>
      </c>
      <c r="C6" s="198">
        <v>7</v>
      </c>
      <c r="D6" s="201">
        <f t="shared" si="0"/>
        <v>43.75</v>
      </c>
      <c r="E6" s="641" t="s">
        <v>603</v>
      </c>
    </row>
    <row r="7" spans="1:5" s="132" customFormat="1" ht="24" customHeight="1" x14ac:dyDescent="0.2">
      <c r="A7" s="365">
        <v>4</v>
      </c>
      <c r="B7" s="636" t="s">
        <v>244</v>
      </c>
      <c r="C7" s="198">
        <v>11</v>
      </c>
      <c r="D7" s="201">
        <f t="shared" si="0"/>
        <v>68.75</v>
      </c>
      <c r="E7" s="641" t="s">
        <v>671</v>
      </c>
    </row>
    <row r="8" spans="1:5" s="132" customFormat="1" ht="29.25" customHeight="1" x14ac:dyDescent="0.2">
      <c r="A8" s="365">
        <v>5</v>
      </c>
      <c r="B8" s="636" t="s">
        <v>245</v>
      </c>
      <c r="C8" s="198">
        <v>10</v>
      </c>
      <c r="D8" s="201">
        <f t="shared" si="0"/>
        <v>62.5</v>
      </c>
      <c r="E8" s="641" t="s">
        <v>613</v>
      </c>
    </row>
    <row r="9" spans="1:5" s="132" customFormat="1" ht="23.25" customHeight="1" x14ac:dyDescent="0.2">
      <c r="A9" s="365">
        <v>6</v>
      </c>
      <c r="B9" s="637" t="s">
        <v>246</v>
      </c>
      <c r="C9" s="198">
        <v>2</v>
      </c>
      <c r="D9" s="201">
        <f t="shared" si="0"/>
        <v>12.5</v>
      </c>
      <c r="E9" s="641" t="s">
        <v>592</v>
      </c>
    </row>
    <row r="10" spans="1:5" s="137" customFormat="1" ht="24" customHeight="1" x14ac:dyDescent="0.2">
      <c r="A10" s="365">
        <v>7</v>
      </c>
      <c r="B10" s="636" t="s">
        <v>615</v>
      </c>
      <c r="C10" s="198">
        <v>7</v>
      </c>
      <c r="D10" s="201">
        <f t="shared" si="0"/>
        <v>43.75</v>
      </c>
      <c r="E10" s="641" t="s">
        <v>614</v>
      </c>
    </row>
    <row r="11" spans="1:5" s="137" customFormat="1" ht="24" customHeight="1" x14ac:dyDescent="0.2">
      <c r="A11" s="365">
        <v>8</v>
      </c>
      <c r="B11" s="636" t="s">
        <v>247</v>
      </c>
      <c r="C11" s="198">
        <v>7</v>
      </c>
      <c r="D11" s="201">
        <f t="shared" si="0"/>
        <v>43.75</v>
      </c>
      <c r="E11" s="641" t="s">
        <v>604</v>
      </c>
    </row>
    <row r="12" spans="1:5" s="137" customFormat="1" ht="24" customHeight="1" x14ac:dyDescent="0.2">
      <c r="A12" s="365">
        <v>9</v>
      </c>
      <c r="B12" s="636" t="s">
        <v>248</v>
      </c>
      <c r="C12" s="198">
        <v>2</v>
      </c>
      <c r="D12" s="201">
        <f t="shared" si="0"/>
        <v>12.5</v>
      </c>
      <c r="E12" s="641" t="s">
        <v>607</v>
      </c>
    </row>
    <row r="13" spans="1:5" s="137" customFormat="1" ht="30" customHeight="1" x14ac:dyDescent="0.2">
      <c r="A13" s="365">
        <v>10</v>
      </c>
      <c r="B13" s="636" t="s">
        <v>249</v>
      </c>
      <c r="C13" s="198">
        <v>15</v>
      </c>
      <c r="D13" s="201">
        <f t="shared" si="0"/>
        <v>93.75</v>
      </c>
      <c r="E13" s="641" t="s">
        <v>591</v>
      </c>
    </row>
    <row r="14" spans="1:5" s="137" customFormat="1" ht="29.25" customHeight="1" x14ac:dyDescent="0.2">
      <c r="A14" s="365">
        <v>11</v>
      </c>
      <c r="B14" s="50" t="s">
        <v>250</v>
      </c>
      <c r="C14" s="198">
        <v>16</v>
      </c>
      <c r="D14" s="201">
        <f t="shared" si="0"/>
        <v>100</v>
      </c>
      <c r="E14" s="641" t="s">
        <v>455</v>
      </c>
    </row>
    <row r="15" spans="1:5" s="137" customFormat="1" ht="27.75" customHeight="1" x14ac:dyDescent="0.2">
      <c r="A15" s="365">
        <v>12</v>
      </c>
      <c r="B15" s="636" t="s">
        <v>616</v>
      </c>
      <c r="C15" s="198">
        <v>15</v>
      </c>
      <c r="D15" s="201">
        <f t="shared" si="0"/>
        <v>93.75</v>
      </c>
      <c r="E15" s="641" t="s">
        <v>581</v>
      </c>
    </row>
    <row r="16" spans="1:5" s="137" customFormat="1" ht="28.5" customHeight="1" x14ac:dyDescent="0.2">
      <c r="A16" s="365">
        <v>13</v>
      </c>
      <c r="B16" s="638" t="s">
        <v>258</v>
      </c>
      <c r="C16" s="200">
        <v>15</v>
      </c>
      <c r="D16" s="201">
        <f t="shared" si="0"/>
        <v>93.75</v>
      </c>
      <c r="E16" s="641" t="s">
        <v>590</v>
      </c>
    </row>
    <row r="17" spans="1:10" s="137" customFormat="1" ht="24" customHeight="1" x14ac:dyDescent="0.2">
      <c r="A17" s="365">
        <v>14</v>
      </c>
      <c r="B17" s="638" t="s">
        <v>277</v>
      </c>
      <c r="C17" s="200">
        <v>0</v>
      </c>
      <c r="D17" s="201">
        <f t="shared" si="0"/>
        <v>0</v>
      </c>
      <c r="E17" s="641" t="s">
        <v>688</v>
      </c>
    </row>
    <row r="18" spans="1:10" s="137" customFormat="1" ht="24" customHeight="1" x14ac:dyDescent="0.2">
      <c r="A18" s="365">
        <v>15</v>
      </c>
      <c r="B18" s="638" t="s">
        <v>428</v>
      </c>
      <c r="C18" s="200">
        <v>5</v>
      </c>
      <c r="D18" s="201">
        <f t="shared" si="0"/>
        <v>31.25</v>
      </c>
      <c r="E18" s="642" t="s">
        <v>605</v>
      </c>
    </row>
    <row r="19" spans="1:10" s="137" customFormat="1" ht="24" customHeight="1" thickBot="1" x14ac:dyDescent="0.25">
      <c r="A19" s="891">
        <v>16</v>
      </c>
      <c r="B19" s="639" t="s">
        <v>689</v>
      </c>
      <c r="C19" s="199">
        <v>2</v>
      </c>
      <c r="D19" s="227">
        <f t="shared" si="0"/>
        <v>12.5</v>
      </c>
      <c r="E19" s="643" t="s">
        <v>606</v>
      </c>
    </row>
    <row r="20" spans="1:10" s="132" customFormat="1" ht="9" customHeight="1" thickTop="1" x14ac:dyDescent="0.2">
      <c r="A20" s="365"/>
      <c r="B20" s="892"/>
      <c r="C20" s="893"/>
      <c r="D20" s="894"/>
      <c r="E20" s="895"/>
    </row>
    <row r="21" spans="1:10" s="132" customFormat="1" ht="18" customHeight="1" x14ac:dyDescent="0.2">
      <c r="A21" s="910" t="s">
        <v>672</v>
      </c>
      <c r="B21" s="910"/>
      <c r="C21" s="910"/>
      <c r="D21" s="910"/>
      <c r="E21" s="910"/>
      <c r="F21" s="910"/>
      <c r="G21" s="910"/>
      <c r="H21" s="910"/>
      <c r="I21" s="910"/>
      <c r="J21" s="673"/>
    </row>
    <row r="22" spans="1:10" s="132" customFormat="1" ht="18" customHeight="1" x14ac:dyDescent="0.2">
      <c r="A22" s="947" t="s">
        <v>673</v>
      </c>
      <c r="B22" s="947"/>
      <c r="C22" s="947"/>
      <c r="D22" s="947"/>
      <c r="E22" s="947"/>
      <c r="F22" s="947"/>
      <c r="G22" s="216"/>
      <c r="H22" s="216"/>
      <c r="I22" s="216"/>
      <c r="J22" s="216"/>
    </row>
    <row r="23" spans="1:10" s="132" customFormat="1" ht="14.25" customHeight="1" x14ac:dyDescent="0.2">
      <c r="A23" s="505"/>
      <c r="B23" s="505"/>
      <c r="C23" s="505"/>
      <c r="D23" s="505"/>
      <c r="E23" s="505"/>
      <c r="F23" s="505"/>
      <c r="G23" s="505"/>
      <c r="H23" s="241"/>
      <c r="I23" s="241"/>
      <c r="J23" s="241"/>
    </row>
    <row r="24" spans="1:10" s="132" customFormat="1" ht="13.5" customHeight="1" x14ac:dyDescent="0.2">
      <c r="A24" s="587"/>
      <c r="B24" s="587"/>
      <c r="C24" s="505"/>
      <c r="D24" s="505"/>
      <c r="E24" s="505"/>
      <c r="F24" s="505"/>
      <c r="G24" s="505"/>
      <c r="H24" s="241"/>
      <c r="I24" s="241"/>
      <c r="J24" s="241"/>
    </row>
    <row r="25" spans="1:10" ht="20.25" customHeight="1" x14ac:dyDescent="0.2">
      <c r="A25" s="905" t="s">
        <v>462</v>
      </c>
      <c r="B25" s="905"/>
      <c r="C25" s="905"/>
      <c r="D25" s="905"/>
      <c r="E25" s="591">
        <v>40</v>
      </c>
    </row>
    <row r="28" spans="1:10" x14ac:dyDescent="0.2">
      <c r="E28" s="353"/>
    </row>
    <row r="29" spans="1:10" x14ac:dyDescent="0.2">
      <c r="E29" s="353"/>
    </row>
    <row r="30" spans="1:10" x14ac:dyDescent="0.2">
      <c r="E30" s="353"/>
    </row>
    <row r="31" spans="1:10" x14ac:dyDescent="0.2">
      <c r="E31" s="353"/>
    </row>
    <row r="32" spans="1:10" x14ac:dyDescent="0.2">
      <c r="E32" s="353"/>
    </row>
    <row r="33" spans="5:5" x14ac:dyDescent="0.2">
      <c r="E33" s="353"/>
    </row>
    <row r="34" spans="5:5" x14ac:dyDescent="0.2">
      <c r="E34" s="353"/>
    </row>
  </sheetData>
  <mergeCells count="5">
    <mergeCell ref="A25:D25"/>
    <mergeCell ref="A2:E2"/>
    <mergeCell ref="A1:E1"/>
    <mergeCell ref="A21:I21"/>
    <mergeCell ref="A22:F22"/>
  </mergeCells>
  <printOptions horizontalCentered="1"/>
  <pageMargins left="0.511811023622047" right="0.511811023622047" top="0.55118110236220497" bottom="0.55118110236220497" header="0.31496062992126" footer="0.31496062992126"/>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249977111117893"/>
  </sheetPr>
  <dimension ref="B1:F28"/>
  <sheetViews>
    <sheetView rightToLeft="1" view="pageBreakPreview" zoomScale="110" zoomScaleNormal="100" zoomScaleSheetLayoutView="110" workbookViewId="0">
      <selection activeCell="I7" sqref="I7"/>
    </sheetView>
  </sheetViews>
  <sheetFormatPr defaultColWidth="9.140625" defaultRowHeight="21.75" customHeight="1" x14ac:dyDescent="0.25"/>
  <cols>
    <col min="1" max="1" width="1.28515625" style="32" customWidth="1"/>
    <col min="2" max="5" width="18.42578125" style="32" customWidth="1"/>
    <col min="6" max="6" width="0.85546875" style="32" customWidth="1"/>
    <col min="7" max="7" width="4.85546875" style="32" customWidth="1"/>
    <col min="8" max="8" width="14.140625" style="32" customWidth="1"/>
    <col min="9" max="16384" width="9.140625" style="32"/>
  </cols>
  <sheetData>
    <row r="1" spans="2:5" ht="45" customHeight="1" x14ac:dyDescent="0.25">
      <c r="B1" s="907" t="s">
        <v>535</v>
      </c>
      <c r="C1" s="907"/>
      <c r="D1" s="907"/>
      <c r="E1" s="907"/>
    </row>
    <row r="2" spans="2:5" s="105" customFormat="1" ht="27" customHeight="1" thickBot="1" x14ac:dyDescent="0.3">
      <c r="B2" s="908" t="s">
        <v>536</v>
      </c>
      <c r="C2" s="908"/>
      <c r="D2" s="908"/>
      <c r="E2" s="908"/>
    </row>
    <row r="3" spans="2:5" s="8" customFormat="1" ht="37.5" customHeight="1" thickTop="1" x14ac:dyDescent="0.25">
      <c r="B3" s="735" t="s">
        <v>48</v>
      </c>
      <c r="C3" s="735" t="s">
        <v>288</v>
      </c>
      <c r="D3" s="735" t="s">
        <v>289</v>
      </c>
      <c r="E3" s="735" t="s">
        <v>686</v>
      </c>
    </row>
    <row r="4" spans="2:5" s="8" customFormat="1" ht="29.25" customHeight="1" x14ac:dyDescent="0.25">
      <c r="B4" s="131" t="s">
        <v>49</v>
      </c>
      <c r="C4" s="313">
        <v>1638</v>
      </c>
      <c r="D4" s="313">
        <v>114</v>
      </c>
      <c r="E4" s="677">
        <f>D4/C4*100</f>
        <v>6.9597069597069599</v>
      </c>
    </row>
    <row r="5" spans="2:5" s="8" customFormat="1" ht="29.25" customHeight="1" x14ac:dyDescent="0.25">
      <c r="B5" s="131" t="s">
        <v>50</v>
      </c>
      <c r="C5" s="314">
        <v>1513</v>
      </c>
      <c r="D5" s="314">
        <v>323</v>
      </c>
      <c r="E5" s="496">
        <f t="shared" ref="E5:E7" si="0">D5/C5*100</f>
        <v>21.348314606741571</v>
      </c>
    </row>
    <row r="6" spans="2:5" s="8" customFormat="1" ht="29.25" customHeight="1" x14ac:dyDescent="0.25">
      <c r="B6" s="133" t="s">
        <v>51</v>
      </c>
      <c r="C6" s="314">
        <v>2419</v>
      </c>
      <c r="D6" s="314">
        <v>632</v>
      </c>
      <c r="E6" s="496">
        <f t="shared" si="0"/>
        <v>26.126498553121124</v>
      </c>
    </row>
    <row r="7" spans="2:5" s="8" customFormat="1" ht="29.25" customHeight="1" x14ac:dyDescent="0.25">
      <c r="B7" s="133" t="s">
        <v>264</v>
      </c>
      <c r="C7" s="314">
        <v>630</v>
      </c>
      <c r="D7" s="314">
        <v>386</v>
      </c>
      <c r="E7" s="496">
        <f t="shared" si="0"/>
        <v>61.269841269841272</v>
      </c>
    </row>
    <row r="8" spans="2:5" s="8" customFormat="1" ht="29.25" customHeight="1" x14ac:dyDescent="0.25">
      <c r="B8" s="135" t="s">
        <v>290</v>
      </c>
      <c r="C8" s="314">
        <v>2918</v>
      </c>
      <c r="D8" s="314">
        <v>881</v>
      </c>
      <c r="E8" s="496">
        <f>D8/C8*100</f>
        <v>30.191912268677175</v>
      </c>
    </row>
    <row r="9" spans="2:5" s="8" customFormat="1" ht="29.25" customHeight="1" x14ac:dyDescent="0.25">
      <c r="B9" s="135" t="s">
        <v>55</v>
      </c>
      <c r="C9" s="314">
        <v>1610</v>
      </c>
      <c r="D9" s="314">
        <v>866</v>
      </c>
      <c r="E9" s="496">
        <f t="shared" ref="E9:E19" si="1">D9/C9*100</f>
        <v>53.788819875776397</v>
      </c>
    </row>
    <row r="10" spans="2:5" s="8" customFormat="1" ht="29.25" customHeight="1" x14ac:dyDescent="0.25">
      <c r="B10" s="135" t="s">
        <v>47</v>
      </c>
      <c r="C10" s="314">
        <v>1580</v>
      </c>
      <c r="D10" s="314">
        <v>1245</v>
      </c>
      <c r="E10" s="496">
        <f t="shared" si="1"/>
        <v>78.797468354430379</v>
      </c>
    </row>
    <row r="11" spans="2:5" s="8" customFormat="1" ht="29.25" customHeight="1" x14ac:dyDescent="0.25">
      <c r="B11" s="135" t="s">
        <v>54</v>
      </c>
      <c r="C11" s="314">
        <v>3719</v>
      </c>
      <c r="D11" s="314">
        <v>1810</v>
      </c>
      <c r="E11" s="496">
        <f t="shared" si="1"/>
        <v>48.668997042215651</v>
      </c>
    </row>
    <row r="12" spans="2:5" s="8" customFormat="1" ht="29.25" customHeight="1" x14ac:dyDescent="0.25">
      <c r="B12" s="135" t="s">
        <v>52</v>
      </c>
      <c r="C12" s="314">
        <v>892</v>
      </c>
      <c r="D12" s="314">
        <v>368</v>
      </c>
      <c r="E12" s="496">
        <f t="shared" si="1"/>
        <v>41.255605381165921</v>
      </c>
    </row>
    <row r="13" spans="2:5" s="8" customFormat="1" ht="29.25" customHeight="1" x14ac:dyDescent="0.25">
      <c r="B13" s="135" t="s">
        <v>56</v>
      </c>
      <c r="C13" s="314">
        <v>1974</v>
      </c>
      <c r="D13" s="314">
        <v>529</v>
      </c>
      <c r="E13" s="496">
        <f t="shared" si="1"/>
        <v>26.798378926038502</v>
      </c>
    </row>
    <row r="14" spans="2:5" s="8" customFormat="1" ht="29.25" customHeight="1" x14ac:dyDescent="0.25">
      <c r="B14" s="135" t="s">
        <v>57</v>
      </c>
      <c r="C14" s="314">
        <v>1057</v>
      </c>
      <c r="D14" s="314">
        <v>745</v>
      </c>
      <c r="E14" s="496">
        <f t="shared" si="1"/>
        <v>70.482497634815516</v>
      </c>
    </row>
    <row r="15" spans="2:5" s="8" customFormat="1" ht="29.25" customHeight="1" x14ac:dyDescent="0.25">
      <c r="B15" s="135" t="s">
        <v>58</v>
      </c>
      <c r="C15" s="314">
        <v>977</v>
      </c>
      <c r="D15" s="314">
        <v>967</v>
      </c>
      <c r="E15" s="496">
        <f t="shared" si="1"/>
        <v>98.976458546571138</v>
      </c>
    </row>
    <row r="16" spans="2:5" s="8" customFormat="1" ht="29.25" customHeight="1" x14ac:dyDescent="0.25">
      <c r="B16" s="135" t="s">
        <v>59</v>
      </c>
      <c r="C16" s="314">
        <v>1206</v>
      </c>
      <c r="D16" s="314">
        <v>1105</v>
      </c>
      <c r="E16" s="496">
        <f t="shared" si="1"/>
        <v>91.625207296849084</v>
      </c>
    </row>
    <row r="17" spans="2:6" s="8" customFormat="1" ht="29.25" customHeight="1" x14ac:dyDescent="0.25">
      <c r="B17" s="135" t="s">
        <v>60</v>
      </c>
      <c r="C17" s="314">
        <v>894</v>
      </c>
      <c r="D17" s="314">
        <v>861</v>
      </c>
      <c r="E17" s="496">
        <f t="shared" si="1"/>
        <v>96.308724832214764</v>
      </c>
    </row>
    <row r="18" spans="2:6" s="8" customFormat="1" ht="29.25" customHeight="1" thickBot="1" x14ac:dyDescent="0.3">
      <c r="B18" s="140" t="s">
        <v>61</v>
      </c>
      <c r="C18" s="679">
        <v>1364</v>
      </c>
      <c r="D18" s="679">
        <v>1325</v>
      </c>
      <c r="E18" s="515">
        <f t="shared" si="1"/>
        <v>97.140762463343108</v>
      </c>
    </row>
    <row r="19" spans="2:6" s="8" customFormat="1" ht="31.5" customHeight="1" thickTop="1" thickBot="1" x14ac:dyDescent="0.3">
      <c r="B19" s="146" t="s">
        <v>251</v>
      </c>
      <c r="C19" s="680">
        <f>SUM(C4:C18)</f>
        <v>24391</v>
      </c>
      <c r="D19" s="680">
        <f>SUM(D4:D18)</f>
        <v>12157</v>
      </c>
      <c r="E19" s="678">
        <f t="shared" si="1"/>
        <v>49.842154893198312</v>
      </c>
    </row>
    <row r="20" spans="2:6" s="8" customFormat="1" ht="7.5" customHeight="1" thickTop="1" x14ac:dyDescent="0.25">
      <c r="B20" s="275"/>
      <c r="C20" s="371"/>
      <c r="D20" s="371"/>
      <c r="E20" s="372"/>
    </row>
    <row r="21" spans="2:6" s="8" customFormat="1" ht="18.75" customHeight="1" x14ac:dyDescent="0.25">
      <c r="B21" s="910" t="s">
        <v>537</v>
      </c>
      <c r="C21" s="910"/>
      <c r="D21" s="910"/>
      <c r="E21" s="910"/>
    </row>
    <row r="22" spans="2:6" s="8" customFormat="1" ht="32.25" customHeight="1" x14ac:dyDescent="0.25">
      <c r="B22" s="947" t="s">
        <v>687</v>
      </c>
      <c r="C22" s="947"/>
      <c r="D22" s="947"/>
      <c r="E22" s="947"/>
    </row>
    <row r="23" spans="2:6" ht="22.5" customHeight="1" x14ac:dyDescent="0.25">
      <c r="B23" s="910" t="s">
        <v>393</v>
      </c>
      <c r="C23" s="910"/>
      <c r="D23" s="910"/>
      <c r="E23" s="910"/>
    </row>
    <row r="24" spans="2:6" s="8" customFormat="1" ht="21.75" customHeight="1" x14ac:dyDescent="0.25">
      <c r="B24" s="116"/>
      <c r="C24" s="116"/>
      <c r="D24" s="21"/>
      <c r="E24" s="217"/>
    </row>
    <row r="25" spans="2:6" s="8" customFormat="1" ht="24.75" customHeight="1" x14ac:dyDescent="0.25">
      <c r="B25" s="116"/>
      <c r="C25" s="116"/>
      <c r="D25" s="21"/>
      <c r="E25" s="217"/>
    </row>
    <row r="26" spans="2:6" s="8" customFormat="1" ht="18" customHeight="1" x14ac:dyDescent="0.25">
      <c r="B26" s="116"/>
      <c r="C26" s="116"/>
      <c r="D26" s="21"/>
      <c r="E26" s="217"/>
    </row>
    <row r="27" spans="2:6" s="8" customFormat="1" ht="15.75" customHeight="1" x14ac:dyDescent="0.25">
      <c r="B27" s="116"/>
      <c r="C27" s="116"/>
      <c r="D27" s="21"/>
      <c r="E27" s="217"/>
    </row>
    <row r="28" spans="2:6" s="8" customFormat="1" ht="20.25" customHeight="1" x14ac:dyDescent="0.25">
      <c r="B28" s="905" t="s">
        <v>462</v>
      </c>
      <c r="C28" s="905"/>
      <c r="D28" s="905"/>
      <c r="E28" s="593">
        <v>41</v>
      </c>
      <c r="F28" s="9">
        <v>61</v>
      </c>
    </row>
  </sheetData>
  <mergeCells count="6">
    <mergeCell ref="B1:E1"/>
    <mergeCell ref="B2:E2"/>
    <mergeCell ref="B22:E22"/>
    <mergeCell ref="B28:D28"/>
    <mergeCell ref="B21:E21"/>
    <mergeCell ref="B23:E23"/>
  </mergeCells>
  <printOptions horizontalCentered="1"/>
  <pageMargins left="0.7" right="0.7" top="0.75" bottom="0.2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249977111117893"/>
  </sheetPr>
  <dimension ref="B1:M22"/>
  <sheetViews>
    <sheetView rightToLeft="1" view="pageBreakPreview" topLeftCell="A10" zoomScaleSheetLayoutView="100" workbookViewId="0">
      <selection activeCell="K17" sqref="K17"/>
    </sheetView>
  </sheetViews>
  <sheetFormatPr defaultRowHeight="15" x14ac:dyDescent="0.25"/>
  <cols>
    <col min="1" max="1" width="0.7109375" customWidth="1"/>
    <col min="2" max="2" width="12.5703125" customWidth="1"/>
    <col min="3" max="5" width="13.5703125" customWidth="1"/>
    <col min="6" max="6" width="1.28515625" customWidth="1"/>
    <col min="7" max="9" width="13.5703125" customWidth="1"/>
    <col min="10" max="10" width="1.42578125" customWidth="1"/>
    <col min="11" max="13" width="13.42578125" customWidth="1"/>
  </cols>
  <sheetData>
    <row r="1" spans="2:13" ht="30" customHeight="1" x14ac:dyDescent="0.25">
      <c r="B1" s="1034" t="s">
        <v>534</v>
      </c>
      <c r="C1" s="1034"/>
      <c r="D1" s="1034"/>
      <c r="E1" s="1034"/>
      <c r="F1" s="1034"/>
      <c r="G1" s="1034"/>
      <c r="H1" s="1034"/>
      <c r="I1" s="1034"/>
      <c r="J1" s="1034"/>
      <c r="K1" s="1034"/>
      <c r="L1" s="1034"/>
      <c r="M1" s="1034"/>
    </row>
    <row r="2" spans="2:13" ht="26.25" customHeight="1" thickBot="1" x14ac:dyDescent="0.3">
      <c r="B2" s="110" t="s">
        <v>596</v>
      </c>
      <c r="C2" s="315"/>
      <c r="D2" s="315"/>
      <c r="E2" s="315"/>
      <c r="F2" s="315"/>
      <c r="G2" s="315"/>
      <c r="H2" s="315"/>
      <c r="I2" s="315"/>
      <c r="J2" s="315"/>
      <c r="K2" s="315"/>
      <c r="L2" s="23"/>
    </row>
    <row r="3" spans="2:13" ht="30.75" customHeight="1" thickTop="1" x14ac:dyDescent="0.25">
      <c r="B3" s="917" t="s">
        <v>66</v>
      </c>
      <c r="C3" s="950" t="s">
        <v>347</v>
      </c>
      <c r="D3" s="950"/>
      <c r="E3" s="950"/>
      <c r="F3" s="957"/>
      <c r="G3" s="950"/>
      <c r="H3" s="950"/>
      <c r="I3" s="950"/>
      <c r="J3" s="957"/>
      <c r="K3" s="950"/>
      <c r="L3" s="950"/>
      <c r="M3" s="950"/>
    </row>
    <row r="4" spans="2:13" ht="21" customHeight="1" x14ac:dyDescent="0.25">
      <c r="B4" s="948"/>
      <c r="C4" s="1036" t="s">
        <v>67</v>
      </c>
      <c r="D4" s="1036"/>
      <c r="E4" s="1036"/>
      <c r="F4" s="1039"/>
      <c r="G4" s="1036" t="s">
        <v>68</v>
      </c>
      <c r="H4" s="1036"/>
      <c r="I4" s="1036"/>
      <c r="J4" s="1039"/>
      <c r="K4" s="1036" t="s">
        <v>69</v>
      </c>
      <c r="L4" s="1036"/>
      <c r="M4" s="1036"/>
    </row>
    <row r="5" spans="2:13" ht="26.25" customHeight="1" x14ac:dyDescent="0.25">
      <c r="B5" s="948"/>
      <c r="C5" s="1037" t="s">
        <v>284</v>
      </c>
      <c r="D5" s="1037"/>
      <c r="E5" s="1037"/>
      <c r="F5" s="1039"/>
      <c r="G5" s="1037" t="s">
        <v>285</v>
      </c>
      <c r="H5" s="1037"/>
      <c r="I5" s="1037"/>
      <c r="J5" s="1039"/>
      <c r="K5" s="1038" t="s">
        <v>166</v>
      </c>
      <c r="L5" s="1038"/>
      <c r="M5" s="1038"/>
    </row>
    <row r="6" spans="2:13" ht="21" customHeight="1" x14ac:dyDescent="0.25">
      <c r="B6" s="918"/>
      <c r="C6" s="807" t="s">
        <v>70</v>
      </c>
      <c r="D6" s="807" t="s">
        <v>71</v>
      </c>
      <c r="E6" s="793" t="s">
        <v>84</v>
      </c>
      <c r="F6" s="1040"/>
      <c r="G6" s="807" t="s">
        <v>70</v>
      </c>
      <c r="H6" s="807" t="s">
        <v>71</v>
      </c>
      <c r="I6" s="793" t="s">
        <v>84</v>
      </c>
      <c r="J6" s="1040"/>
      <c r="K6" s="807" t="s">
        <v>70</v>
      </c>
      <c r="L6" s="807" t="s">
        <v>71</v>
      </c>
      <c r="M6" s="793" t="s">
        <v>84</v>
      </c>
    </row>
    <row r="7" spans="2:13" ht="29.25" customHeight="1" x14ac:dyDescent="0.25">
      <c r="B7" s="68" t="s">
        <v>72</v>
      </c>
      <c r="C7" s="313">
        <v>150</v>
      </c>
      <c r="D7" s="313">
        <v>11000</v>
      </c>
      <c r="E7" s="313">
        <v>1282</v>
      </c>
      <c r="F7" s="313"/>
      <c r="G7" s="313">
        <v>93</v>
      </c>
      <c r="H7" s="313">
        <v>3500</v>
      </c>
      <c r="I7" s="313">
        <v>879</v>
      </c>
      <c r="J7" s="313"/>
      <c r="K7" s="313">
        <v>20</v>
      </c>
      <c r="L7" s="313">
        <v>2800</v>
      </c>
      <c r="M7" s="313">
        <v>426</v>
      </c>
    </row>
    <row r="8" spans="2:13" ht="29.25" customHeight="1" x14ac:dyDescent="0.25">
      <c r="B8" s="69" t="s">
        <v>73</v>
      </c>
      <c r="C8" s="313">
        <v>1100</v>
      </c>
      <c r="D8" s="313">
        <v>15000</v>
      </c>
      <c r="E8" s="313">
        <v>8850</v>
      </c>
      <c r="F8" s="313"/>
      <c r="G8" s="313">
        <v>7900</v>
      </c>
      <c r="H8" s="313">
        <v>110000</v>
      </c>
      <c r="I8" s="313">
        <v>65226</v>
      </c>
      <c r="J8" s="313"/>
      <c r="K8" s="313">
        <v>7900</v>
      </c>
      <c r="L8" s="313">
        <v>110000</v>
      </c>
      <c r="M8" s="313">
        <v>46616</v>
      </c>
    </row>
    <row r="9" spans="2:13" ht="29.25" customHeight="1" x14ac:dyDescent="0.25">
      <c r="B9" s="69" t="s">
        <v>316</v>
      </c>
      <c r="C9" s="313">
        <v>450</v>
      </c>
      <c r="D9" s="313">
        <v>5400</v>
      </c>
      <c r="E9" s="313">
        <v>1843</v>
      </c>
      <c r="F9" s="313"/>
      <c r="G9" s="313">
        <v>330</v>
      </c>
      <c r="H9" s="313">
        <v>7900</v>
      </c>
      <c r="I9" s="313">
        <v>1514</v>
      </c>
      <c r="J9" s="313"/>
      <c r="K9" s="313">
        <v>330</v>
      </c>
      <c r="L9" s="313">
        <v>7900</v>
      </c>
      <c r="M9" s="313">
        <v>1180</v>
      </c>
    </row>
    <row r="10" spans="2:13" ht="29.25" customHeight="1" x14ac:dyDescent="0.25">
      <c r="B10" s="69" t="s">
        <v>74</v>
      </c>
      <c r="C10" s="313">
        <v>340</v>
      </c>
      <c r="D10" s="313">
        <v>12000</v>
      </c>
      <c r="E10" s="313">
        <v>2980</v>
      </c>
      <c r="F10" s="313"/>
      <c r="G10" s="313">
        <v>2200</v>
      </c>
      <c r="H10" s="313">
        <v>54000</v>
      </c>
      <c r="I10" s="313">
        <v>15390</v>
      </c>
      <c r="J10" s="313"/>
      <c r="K10" s="313">
        <v>2200</v>
      </c>
      <c r="L10" s="313">
        <v>54000</v>
      </c>
      <c r="M10" s="313">
        <v>13749</v>
      </c>
    </row>
    <row r="11" spans="2:13" ht="29.25" customHeight="1" x14ac:dyDescent="0.25">
      <c r="B11" s="69" t="s">
        <v>184</v>
      </c>
      <c r="C11" s="313">
        <v>1430</v>
      </c>
      <c r="D11" s="313">
        <v>480000</v>
      </c>
      <c r="E11" s="313">
        <v>79625</v>
      </c>
      <c r="F11" s="313"/>
      <c r="G11" s="313">
        <v>3300</v>
      </c>
      <c r="H11" s="313">
        <v>920000</v>
      </c>
      <c r="I11" s="313">
        <v>163327</v>
      </c>
      <c r="J11" s="313"/>
      <c r="K11" s="313">
        <v>3300</v>
      </c>
      <c r="L11" s="313">
        <v>920000</v>
      </c>
      <c r="M11" s="313">
        <v>140330</v>
      </c>
    </row>
    <row r="12" spans="2:13" ht="29.25" customHeight="1" x14ac:dyDescent="0.25">
      <c r="B12" s="69" t="s">
        <v>76</v>
      </c>
      <c r="C12" s="313">
        <v>1500</v>
      </c>
      <c r="D12" s="313">
        <v>20000</v>
      </c>
      <c r="E12" s="313">
        <v>9269</v>
      </c>
      <c r="F12" s="313"/>
      <c r="G12" s="313">
        <v>7800</v>
      </c>
      <c r="H12" s="313">
        <v>240000</v>
      </c>
      <c r="I12" s="313">
        <v>48292</v>
      </c>
      <c r="J12" s="313"/>
      <c r="K12" s="313">
        <v>4900</v>
      </c>
      <c r="L12" s="313">
        <v>130000</v>
      </c>
      <c r="M12" s="313">
        <v>33438</v>
      </c>
    </row>
    <row r="13" spans="2:13" ht="29.25" customHeight="1" x14ac:dyDescent="0.25">
      <c r="B13" s="69" t="s">
        <v>75</v>
      </c>
      <c r="C13" s="313">
        <v>2500</v>
      </c>
      <c r="D13" s="313">
        <v>40000</v>
      </c>
      <c r="E13" s="313">
        <v>11558</v>
      </c>
      <c r="F13" s="313"/>
      <c r="G13" s="313">
        <v>4900</v>
      </c>
      <c r="H13" s="313">
        <v>54000</v>
      </c>
      <c r="I13" s="313">
        <v>17594</v>
      </c>
      <c r="J13" s="313"/>
      <c r="K13" s="313">
        <v>4900</v>
      </c>
      <c r="L13" s="313">
        <v>49000</v>
      </c>
      <c r="M13" s="313">
        <v>14931</v>
      </c>
    </row>
    <row r="14" spans="2:13" ht="29.25" customHeight="1" x14ac:dyDescent="0.25">
      <c r="B14" s="69" t="s">
        <v>168</v>
      </c>
      <c r="C14" s="313">
        <v>465</v>
      </c>
      <c r="D14" s="313">
        <v>9000</v>
      </c>
      <c r="E14" s="313">
        <v>3055</v>
      </c>
      <c r="F14" s="313"/>
      <c r="G14" s="313">
        <v>2300</v>
      </c>
      <c r="H14" s="313">
        <v>54000</v>
      </c>
      <c r="I14" s="313">
        <v>16983</v>
      </c>
      <c r="J14" s="313"/>
      <c r="K14" s="313">
        <v>2300</v>
      </c>
      <c r="L14" s="313">
        <v>54000</v>
      </c>
      <c r="M14" s="313">
        <v>15442</v>
      </c>
    </row>
    <row r="15" spans="2:13" ht="29.25" customHeight="1" x14ac:dyDescent="0.25">
      <c r="B15" s="69" t="s">
        <v>57</v>
      </c>
      <c r="C15" s="313">
        <v>1500</v>
      </c>
      <c r="D15" s="313">
        <v>35000</v>
      </c>
      <c r="E15" s="313">
        <v>7827</v>
      </c>
      <c r="F15" s="313"/>
      <c r="G15" s="313">
        <v>6900</v>
      </c>
      <c r="H15" s="313">
        <v>240000</v>
      </c>
      <c r="I15" s="313">
        <v>87914</v>
      </c>
      <c r="J15" s="313"/>
      <c r="K15" s="313">
        <v>6900</v>
      </c>
      <c r="L15" s="313">
        <v>240000</v>
      </c>
      <c r="M15" s="313">
        <v>61679</v>
      </c>
    </row>
    <row r="16" spans="2:13" ht="29.25" customHeight="1" x14ac:dyDescent="0.25">
      <c r="B16" s="69" t="s">
        <v>77</v>
      </c>
      <c r="C16" s="313">
        <v>2875</v>
      </c>
      <c r="D16" s="313">
        <v>90000</v>
      </c>
      <c r="E16" s="313">
        <v>9168</v>
      </c>
      <c r="F16" s="313"/>
      <c r="G16" s="313">
        <v>23000</v>
      </c>
      <c r="H16" s="313">
        <v>350000</v>
      </c>
      <c r="I16" s="313">
        <v>111083</v>
      </c>
      <c r="J16" s="313"/>
      <c r="K16" s="313">
        <v>23000</v>
      </c>
      <c r="L16" s="313">
        <v>350000</v>
      </c>
      <c r="M16" s="313">
        <v>67074</v>
      </c>
    </row>
    <row r="17" spans="2:13" ht="29.25" customHeight="1" x14ac:dyDescent="0.25">
      <c r="B17" s="70" t="s">
        <v>78</v>
      </c>
      <c r="C17" s="313">
        <v>4500</v>
      </c>
      <c r="D17" s="313">
        <v>25000</v>
      </c>
      <c r="E17" s="313">
        <v>19081</v>
      </c>
      <c r="F17" s="313"/>
      <c r="G17" s="313">
        <v>27000</v>
      </c>
      <c r="H17" s="313">
        <v>490000</v>
      </c>
      <c r="I17" s="313">
        <v>75026</v>
      </c>
      <c r="J17" s="313"/>
      <c r="K17" s="313">
        <v>24000</v>
      </c>
      <c r="L17" s="313">
        <v>490000</v>
      </c>
      <c r="M17" s="313">
        <v>73625</v>
      </c>
    </row>
    <row r="18" spans="2:13" ht="29.25" customHeight="1" thickBot="1" x14ac:dyDescent="0.3">
      <c r="B18" s="71" t="s">
        <v>79</v>
      </c>
      <c r="C18" s="851">
        <v>4000</v>
      </c>
      <c r="D18" s="851">
        <v>31900</v>
      </c>
      <c r="E18" s="851">
        <v>20971</v>
      </c>
      <c r="F18" s="851"/>
      <c r="G18" s="851">
        <v>24000</v>
      </c>
      <c r="H18" s="851">
        <v>350000</v>
      </c>
      <c r="I18" s="851">
        <v>88078</v>
      </c>
      <c r="J18" s="851"/>
      <c r="K18" s="851">
        <v>24000</v>
      </c>
      <c r="L18" s="851">
        <v>350000</v>
      </c>
      <c r="M18" s="851">
        <v>87578</v>
      </c>
    </row>
    <row r="19" spans="2:13" ht="6" customHeight="1" thickTop="1" x14ac:dyDescent="0.25">
      <c r="B19" s="22"/>
      <c r="C19" s="22"/>
      <c r="D19" s="22"/>
      <c r="E19" s="22"/>
      <c r="F19" s="22"/>
      <c r="G19" s="22"/>
      <c r="H19" s="22"/>
      <c r="I19" s="22"/>
      <c r="J19" s="22"/>
      <c r="K19" s="22"/>
      <c r="L19" s="22"/>
    </row>
    <row r="20" spans="2:13" ht="21" customHeight="1" x14ac:dyDescent="0.25">
      <c r="B20" s="1035" t="s">
        <v>182</v>
      </c>
      <c r="C20" s="1035"/>
      <c r="D20" s="1035"/>
      <c r="E20" s="1035"/>
      <c r="F20" s="1035"/>
      <c r="G20" s="1035"/>
      <c r="H20" s="1035"/>
      <c r="I20" s="1035"/>
      <c r="J20" s="1035"/>
      <c r="K20" s="1035"/>
      <c r="L20" s="1035"/>
    </row>
    <row r="21" spans="2:13" ht="41.25" customHeight="1" x14ac:dyDescent="0.25"/>
    <row r="22" spans="2:13" ht="23.25" customHeight="1" x14ac:dyDescent="0.25">
      <c r="B22" s="905" t="s">
        <v>462</v>
      </c>
      <c r="C22" s="905"/>
      <c r="D22" s="905"/>
      <c r="E22" s="905"/>
      <c r="F22" s="905"/>
      <c r="G22" s="102"/>
      <c r="H22" s="174"/>
      <c r="I22" s="174"/>
      <c r="J22" s="174"/>
      <c r="K22" s="174"/>
      <c r="L22" s="174"/>
      <c r="M22" s="414">
        <v>42</v>
      </c>
    </row>
  </sheetData>
  <mergeCells count="13">
    <mergeCell ref="B1:M1"/>
    <mergeCell ref="B22:F22"/>
    <mergeCell ref="B20:L20"/>
    <mergeCell ref="B3:B6"/>
    <mergeCell ref="C4:E4"/>
    <mergeCell ref="C5:E5"/>
    <mergeCell ref="G4:I4"/>
    <mergeCell ref="G5:I5"/>
    <mergeCell ref="C3:M3"/>
    <mergeCell ref="K4:M4"/>
    <mergeCell ref="K5:M5"/>
    <mergeCell ref="F4:F6"/>
    <mergeCell ref="J4:J6"/>
  </mergeCells>
  <printOptions horizontalCentered="1"/>
  <pageMargins left="0.7" right="0.7" top="0.5" bottom="0.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249977111117893"/>
  </sheetPr>
  <dimension ref="B1:Z359"/>
  <sheetViews>
    <sheetView rightToLeft="1" view="pageBreakPreview" zoomScaleSheetLayoutView="100" workbookViewId="0">
      <selection activeCell="E35" sqref="E35"/>
    </sheetView>
  </sheetViews>
  <sheetFormatPr defaultRowHeight="15" x14ac:dyDescent="0.25"/>
  <cols>
    <col min="1" max="1" width="1.140625" customWidth="1"/>
    <col min="2" max="2" width="15.5703125" customWidth="1"/>
    <col min="3" max="3" width="26.28515625" customWidth="1"/>
    <col min="4" max="6" width="11.7109375" customWidth="1"/>
    <col min="7" max="7" width="11.7109375" style="29" customWidth="1"/>
    <col min="8" max="8" width="0.85546875" customWidth="1"/>
    <col min="9" max="11" width="11.7109375" customWidth="1"/>
  </cols>
  <sheetData>
    <row r="1" spans="2:26" ht="30" customHeight="1" x14ac:dyDescent="0.25">
      <c r="B1" s="1034" t="s">
        <v>533</v>
      </c>
      <c r="C1" s="1034"/>
      <c r="D1" s="1034"/>
      <c r="E1" s="1034"/>
      <c r="F1" s="1034"/>
      <c r="G1" s="1034"/>
      <c r="H1" s="1034"/>
      <c r="I1" s="1034"/>
      <c r="J1" s="1034"/>
      <c r="K1" s="1034"/>
    </row>
    <row r="2" spans="2:26" s="104" customFormat="1" ht="19.5" customHeight="1" thickBot="1" x14ac:dyDescent="0.3">
      <c r="B2" s="1043" t="s">
        <v>344</v>
      </c>
      <c r="C2" s="1043"/>
      <c r="D2" s="1043"/>
      <c r="E2" s="1043"/>
      <c r="F2" s="1043"/>
      <c r="G2" s="1043"/>
      <c r="H2" s="1043"/>
      <c r="I2" s="1043"/>
      <c r="J2" s="1043"/>
      <c r="K2" s="1043"/>
    </row>
    <row r="3" spans="2:26" ht="27" customHeight="1" thickTop="1" x14ac:dyDescent="0.25">
      <c r="B3" s="917" t="s">
        <v>80</v>
      </c>
      <c r="C3" s="917"/>
      <c r="D3" s="957" t="s">
        <v>81</v>
      </c>
      <c r="E3" s="950" t="s">
        <v>82</v>
      </c>
      <c r="F3" s="950"/>
      <c r="G3" s="950"/>
      <c r="H3" s="717"/>
      <c r="I3" s="950" t="s">
        <v>83</v>
      </c>
      <c r="J3" s="950"/>
      <c r="K3" s="950"/>
    </row>
    <row r="4" spans="2:26" ht="27" customHeight="1" x14ac:dyDescent="0.25">
      <c r="B4" s="918"/>
      <c r="C4" s="918"/>
      <c r="D4" s="1044"/>
      <c r="E4" s="793" t="s">
        <v>70</v>
      </c>
      <c r="F4" s="793" t="s">
        <v>71</v>
      </c>
      <c r="G4" s="793" t="s">
        <v>84</v>
      </c>
      <c r="H4" s="792"/>
      <c r="I4" s="793" t="s">
        <v>70</v>
      </c>
      <c r="J4" s="793" t="s">
        <v>71</v>
      </c>
      <c r="K4" s="793" t="s">
        <v>84</v>
      </c>
    </row>
    <row r="5" spans="2:26" ht="21" customHeight="1" x14ac:dyDescent="0.25">
      <c r="B5" s="72" t="s">
        <v>85</v>
      </c>
      <c r="C5" s="644" t="s">
        <v>86</v>
      </c>
      <c r="D5" s="671"/>
      <c r="E5" s="481" t="s">
        <v>276</v>
      </c>
      <c r="F5" s="481" t="s">
        <v>276</v>
      </c>
      <c r="G5" s="481" t="s">
        <v>276</v>
      </c>
      <c r="H5" s="481"/>
      <c r="I5" s="97" t="s">
        <v>276</v>
      </c>
      <c r="J5" s="97" t="s">
        <v>276</v>
      </c>
      <c r="K5" s="97" t="s">
        <v>276</v>
      </c>
    </row>
    <row r="6" spans="2:26" ht="21" customHeight="1" x14ac:dyDescent="0.25">
      <c r="B6" s="73" t="s">
        <v>87</v>
      </c>
      <c r="C6" s="645" t="s">
        <v>88</v>
      </c>
      <c r="D6" s="646" t="s">
        <v>89</v>
      </c>
      <c r="E6" s="480">
        <v>11</v>
      </c>
      <c r="F6" s="480">
        <v>36</v>
      </c>
      <c r="G6" s="480">
        <v>22</v>
      </c>
      <c r="H6" s="480"/>
      <c r="I6" s="98">
        <v>11</v>
      </c>
      <c r="J6" s="98">
        <v>36</v>
      </c>
      <c r="K6" s="98">
        <v>22</v>
      </c>
    </row>
    <row r="7" spans="2:26" ht="21" customHeight="1" x14ac:dyDescent="0.25">
      <c r="B7" s="73" t="s">
        <v>90</v>
      </c>
      <c r="C7" s="645" t="s">
        <v>169</v>
      </c>
      <c r="D7" s="646" t="s">
        <v>170</v>
      </c>
      <c r="E7" s="479">
        <v>0.1</v>
      </c>
      <c r="F7" s="480">
        <v>819</v>
      </c>
      <c r="G7" s="480">
        <v>60</v>
      </c>
      <c r="H7" s="480"/>
      <c r="I7" s="107">
        <v>0.3</v>
      </c>
      <c r="J7" s="107">
        <v>24.8</v>
      </c>
      <c r="K7" s="107">
        <v>5.7</v>
      </c>
    </row>
    <row r="8" spans="2:26" ht="21" customHeight="1" x14ac:dyDescent="0.25">
      <c r="B8" s="73" t="s">
        <v>180</v>
      </c>
      <c r="C8" s="645" t="s">
        <v>92</v>
      </c>
      <c r="D8" s="671"/>
      <c r="E8" s="478">
        <v>7.48</v>
      </c>
      <c r="F8" s="478">
        <v>8.65</v>
      </c>
      <c r="G8" s="478">
        <v>8.02</v>
      </c>
      <c r="H8" s="478"/>
      <c r="I8" s="108">
        <v>7.21</v>
      </c>
      <c r="J8" s="108">
        <v>8.24</v>
      </c>
      <c r="K8" s="108">
        <v>7.77</v>
      </c>
    </row>
    <row r="9" spans="2:26" ht="21" customHeight="1" x14ac:dyDescent="0.25">
      <c r="B9" s="73" t="s">
        <v>93</v>
      </c>
      <c r="C9" s="645" t="s">
        <v>482</v>
      </c>
      <c r="D9" s="647" t="s">
        <v>91</v>
      </c>
      <c r="E9" s="480">
        <v>97</v>
      </c>
      <c r="F9" s="480">
        <v>216</v>
      </c>
      <c r="G9" s="480">
        <v>161</v>
      </c>
      <c r="H9" s="480"/>
      <c r="I9" s="98">
        <v>87</v>
      </c>
      <c r="J9" s="98">
        <v>160</v>
      </c>
      <c r="K9" s="98">
        <v>122</v>
      </c>
    </row>
    <row r="10" spans="2:26" ht="21" customHeight="1" x14ac:dyDescent="0.25">
      <c r="B10" s="73" t="s">
        <v>138</v>
      </c>
      <c r="C10" s="645" t="s">
        <v>660</v>
      </c>
      <c r="D10" s="647" t="s">
        <v>91</v>
      </c>
      <c r="E10" s="480">
        <v>197</v>
      </c>
      <c r="F10" s="480">
        <v>441</v>
      </c>
      <c r="G10" s="480">
        <v>297</v>
      </c>
      <c r="H10" s="480"/>
      <c r="I10" s="98">
        <v>230</v>
      </c>
      <c r="J10" s="98">
        <v>430</v>
      </c>
      <c r="K10" s="98">
        <v>276</v>
      </c>
      <c r="M10" s="645"/>
    </row>
    <row r="11" spans="2:26" ht="21" customHeight="1" x14ac:dyDescent="0.25">
      <c r="B11" s="73" t="s">
        <v>94</v>
      </c>
      <c r="C11" s="645" t="s">
        <v>95</v>
      </c>
      <c r="D11" s="647" t="s">
        <v>91</v>
      </c>
      <c r="E11" s="480">
        <v>42</v>
      </c>
      <c r="F11" s="480">
        <v>122</v>
      </c>
      <c r="G11" s="480">
        <v>69</v>
      </c>
      <c r="H11" s="480"/>
      <c r="I11" s="98">
        <v>44</v>
      </c>
      <c r="J11" s="98">
        <v>116</v>
      </c>
      <c r="K11" s="98">
        <v>70</v>
      </c>
    </row>
    <row r="12" spans="2:26" ht="21" customHeight="1" x14ac:dyDescent="0.25">
      <c r="B12" s="73" t="s">
        <v>96</v>
      </c>
      <c r="C12" s="645" t="s">
        <v>97</v>
      </c>
      <c r="D12" s="647" t="s">
        <v>91</v>
      </c>
      <c r="E12" s="480">
        <v>13</v>
      </c>
      <c r="F12" s="480">
        <v>42</v>
      </c>
      <c r="G12" s="480">
        <v>25</v>
      </c>
      <c r="H12" s="480"/>
      <c r="I12" s="98">
        <v>13</v>
      </c>
      <c r="J12" s="98">
        <v>40</v>
      </c>
      <c r="K12" s="98">
        <v>25</v>
      </c>
      <c r="S12" s="1042"/>
      <c r="T12" s="1042"/>
      <c r="U12" s="1042"/>
      <c r="V12" s="1042"/>
      <c r="W12" s="1042"/>
      <c r="X12" s="1042"/>
      <c r="Y12" s="1042"/>
      <c r="Z12" s="1042"/>
    </row>
    <row r="13" spans="2:26" ht="21" customHeight="1" x14ac:dyDescent="0.25">
      <c r="B13" s="73" t="s">
        <v>98</v>
      </c>
      <c r="C13" s="645" t="s">
        <v>99</v>
      </c>
      <c r="D13" s="647" t="s">
        <v>100</v>
      </c>
      <c r="E13" s="480">
        <v>15</v>
      </c>
      <c r="F13" s="480">
        <v>102</v>
      </c>
      <c r="G13" s="480">
        <v>40</v>
      </c>
      <c r="H13" s="480"/>
      <c r="I13" s="98">
        <v>14</v>
      </c>
      <c r="J13" s="98">
        <v>52</v>
      </c>
      <c r="K13" s="98">
        <v>22</v>
      </c>
    </row>
    <row r="14" spans="2:26" ht="21" customHeight="1" x14ac:dyDescent="0.25">
      <c r="B14" s="73" t="s">
        <v>101</v>
      </c>
      <c r="C14" s="645" t="s">
        <v>102</v>
      </c>
      <c r="D14" s="647" t="s">
        <v>103</v>
      </c>
      <c r="E14" s="480">
        <v>430</v>
      </c>
      <c r="F14" s="480">
        <v>1178</v>
      </c>
      <c r="G14" s="480">
        <v>707</v>
      </c>
      <c r="H14" s="480"/>
      <c r="I14" s="98">
        <v>460</v>
      </c>
      <c r="J14" s="98">
        <v>1088</v>
      </c>
      <c r="K14" s="98">
        <v>713</v>
      </c>
    </row>
    <row r="15" spans="2:26" ht="21" customHeight="1" x14ac:dyDescent="0.25">
      <c r="B15" s="73" t="s">
        <v>104</v>
      </c>
      <c r="C15" s="645" t="s">
        <v>105</v>
      </c>
      <c r="D15" s="647" t="s">
        <v>106</v>
      </c>
      <c r="E15" s="478" t="s">
        <v>196</v>
      </c>
      <c r="F15" s="478">
        <v>0.62</v>
      </c>
      <c r="G15" s="478">
        <v>0.14000000000000001</v>
      </c>
      <c r="H15" s="480"/>
      <c r="I15" s="478" t="s">
        <v>196</v>
      </c>
      <c r="J15" s="482">
        <v>0.25</v>
      </c>
      <c r="K15" s="108">
        <v>0.08</v>
      </c>
    </row>
    <row r="16" spans="2:26" ht="25.5" customHeight="1" x14ac:dyDescent="0.25">
      <c r="B16" s="69" t="s">
        <v>483</v>
      </c>
      <c r="C16" s="648" t="s">
        <v>107</v>
      </c>
      <c r="D16" s="647" t="s">
        <v>106</v>
      </c>
      <c r="E16" s="480">
        <v>270</v>
      </c>
      <c r="F16" s="480">
        <v>812</v>
      </c>
      <c r="G16" s="480">
        <v>462</v>
      </c>
      <c r="H16" s="480"/>
      <c r="I16" s="98">
        <v>282</v>
      </c>
      <c r="J16" s="98">
        <v>602</v>
      </c>
      <c r="K16" s="98">
        <v>461</v>
      </c>
    </row>
    <row r="17" spans="2:11" ht="21" customHeight="1" x14ac:dyDescent="0.25">
      <c r="B17" s="73" t="s">
        <v>447</v>
      </c>
      <c r="C17" s="645" t="s">
        <v>108</v>
      </c>
      <c r="D17" s="647" t="s">
        <v>106</v>
      </c>
      <c r="E17" s="480">
        <v>13</v>
      </c>
      <c r="F17" s="480">
        <v>148</v>
      </c>
      <c r="G17" s="480">
        <v>41</v>
      </c>
      <c r="H17" s="99"/>
      <c r="I17" s="751" t="s">
        <v>315</v>
      </c>
      <c r="J17" s="751" t="s">
        <v>315</v>
      </c>
      <c r="K17" s="751" t="s">
        <v>315</v>
      </c>
    </row>
    <row r="18" spans="2:11" ht="21" customHeight="1" x14ac:dyDescent="0.25">
      <c r="B18" s="73" t="s">
        <v>164</v>
      </c>
      <c r="C18" s="645" t="s">
        <v>109</v>
      </c>
      <c r="D18" s="647" t="s">
        <v>106</v>
      </c>
      <c r="E18" s="478">
        <v>0.06</v>
      </c>
      <c r="F18" s="478">
        <v>1.77</v>
      </c>
      <c r="G18" s="478">
        <v>1.53</v>
      </c>
      <c r="H18" s="480"/>
      <c r="I18" s="478" t="s">
        <v>198</v>
      </c>
      <c r="J18" s="478">
        <v>0.98</v>
      </c>
      <c r="K18" s="478">
        <v>0.28000000000000003</v>
      </c>
    </row>
    <row r="19" spans="2:11" ht="21" customHeight="1" x14ac:dyDescent="0.25">
      <c r="B19" s="73" t="s">
        <v>110</v>
      </c>
      <c r="C19" s="645" t="s">
        <v>466</v>
      </c>
      <c r="D19" s="647" t="s">
        <v>106</v>
      </c>
      <c r="E19" s="480">
        <v>6</v>
      </c>
      <c r="F19" s="480">
        <v>280</v>
      </c>
      <c r="G19" s="480">
        <v>168</v>
      </c>
      <c r="H19" s="480"/>
      <c r="I19" s="480">
        <v>2</v>
      </c>
      <c r="J19" s="480">
        <v>186</v>
      </c>
      <c r="K19" s="480">
        <v>107</v>
      </c>
    </row>
    <row r="20" spans="2:11" ht="21" customHeight="1" x14ac:dyDescent="0.25">
      <c r="B20" s="73" t="s">
        <v>111</v>
      </c>
      <c r="C20" s="645" t="s">
        <v>112</v>
      </c>
      <c r="D20" s="647" t="s">
        <v>106</v>
      </c>
      <c r="E20" s="478">
        <v>0.03</v>
      </c>
      <c r="F20" s="479">
        <v>0.3</v>
      </c>
      <c r="G20" s="478">
        <v>0.13</v>
      </c>
      <c r="H20" s="478"/>
      <c r="I20" s="478">
        <v>0.01</v>
      </c>
      <c r="J20" s="478">
        <v>0.25</v>
      </c>
      <c r="K20" s="478">
        <v>0.08</v>
      </c>
    </row>
    <row r="21" spans="2:11" ht="21" customHeight="1" thickBot="1" x14ac:dyDescent="0.3">
      <c r="B21" s="74" t="s">
        <v>113</v>
      </c>
      <c r="C21" s="649" t="s">
        <v>467</v>
      </c>
      <c r="D21" s="650" t="s">
        <v>106</v>
      </c>
      <c r="E21" s="483" t="s">
        <v>196</v>
      </c>
      <c r="F21" s="483">
        <v>2.14</v>
      </c>
      <c r="G21" s="483">
        <v>0.18</v>
      </c>
      <c r="H21" s="484"/>
      <c r="I21" s="483" t="s">
        <v>196</v>
      </c>
      <c r="J21" s="483">
        <v>0.67</v>
      </c>
      <c r="K21" s="483">
        <v>0.02</v>
      </c>
    </row>
    <row r="22" spans="2:11" ht="18" customHeight="1" thickTop="1" x14ac:dyDescent="0.25">
      <c r="B22" s="1042" t="s">
        <v>448</v>
      </c>
      <c r="C22" s="1042"/>
      <c r="D22" s="1042"/>
      <c r="E22" s="1042"/>
      <c r="F22" s="1042"/>
      <c r="G22" s="1042"/>
      <c r="H22" s="1042"/>
      <c r="I22" s="1042"/>
      <c r="K22" s="86" t="s">
        <v>65</v>
      </c>
    </row>
    <row r="23" spans="2:11" ht="15" customHeight="1" x14ac:dyDescent="0.25">
      <c r="B23" s="1042" t="s">
        <v>181</v>
      </c>
      <c r="C23" s="1042"/>
      <c r="D23" s="1042"/>
      <c r="E23" s="1042"/>
      <c r="F23" s="1042"/>
      <c r="G23" s="1042"/>
      <c r="H23" s="1042"/>
      <c r="I23" s="1042"/>
      <c r="J23" s="25"/>
      <c r="K23" s="26"/>
    </row>
    <row r="24" spans="2:11" ht="0.6" customHeight="1" x14ac:dyDescent="0.25">
      <c r="B24" s="1041"/>
      <c r="C24" s="1041"/>
      <c r="D24" s="1041"/>
      <c r="E24" s="1041"/>
      <c r="F24" s="1041"/>
      <c r="G24" s="1041"/>
      <c r="H24" s="1041"/>
      <c r="I24" s="1041"/>
      <c r="J24" s="1041"/>
      <c r="K24" s="1041"/>
    </row>
    <row r="25" spans="2:11" ht="3.75" hidden="1" customHeight="1" x14ac:dyDescent="0.25">
      <c r="B25" s="292"/>
      <c r="C25" s="292"/>
      <c r="D25" s="292"/>
      <c r="E25" s="292"/>
      <c r="F25" s="292"/>
      <c r="G25" s="292"/>
      <c r="H25" s="292"/>
      <c r="I25" s="292"/>
      <c r="J25" s="292"/>
      <c r="K25" s="292"/>
    </row>
    <row r="26" spans="2:11" ht="5.25" hidden="1" customHeight="1" x14ac:dyDescent="0.25">
      <c r="B26" s="292"/>
      <c r="C26" s="292"/>
      <c r="D26" s="292"/>
      <c r="E26" s="292"/>
      <c r="F26" s="292"/>
      <c r="G26" s="292"/>
      <c r="H26" s="292"/>
      <c r="I26" s="292"/>
      <c r="J26" s="292"/>
      <c r="K26" s="292"/>
    </row>
    <row r="27" spans="2:11" ht="24" customHeight="1" x14ac:dyDescent="0.25">
      <c r="B27" s="27"/>
      <c r="C27" s="28"/>
      <c r="D27" s="28"/>
      <c r="E27" s="28"/>
      <c r="F27" s="28"/>
      <c r="G27" s="28"/>
      <c r="H27" s="28"/>
      <c r="I27" s="28"/>
      <c r="J27" s="24"/>
      <c r="K27" s="24"/>
    </row>
    <row r="28" spans="2:11" ht="20.25" customHeight="1" x14ac:dyDescent="0.25">
      <c r="B28" s="905" t="s">
        <v>462</v>
      </c>
      <c r="C28" s="905"/>
      <c r="D28" s="905"/>
      <c r="E28" s="905"/>
      <c r="F28" s="905"/>
      <c r="G28" s="103"/>
      <c r="H28" s="103"/>
      <c r="I28" s="103"/>
      <c r="J28" s="103"/>
      <c r="K28" s="413">
        <v>43</v>
      </c>
    </row>
    <row r="29" spans="2:11" ht="30" customHeight="1" x14ac:dyDescent="0.25">
      <c r="B29" s="1034" t="s">
        <v>533</v>
      </c>
      <c r="C29" s="1034"/>
      <c r="D29" s="1034"/>
      <c r="E29" s="1034"/>
      <c r="F29" s="1034"/>
      <c r="G29" s="1034"/>
      <c r="H29" s="1034"/>
      <c r="I29" s="1034"/>
      <c r="J29" s="1034"/>
      <c r="K29" s="1034"/>
    </row>
    <row r="30" spans="2:11" s="104" customFormat="1" ht="27" customHeight="1" thickBot="1" x14ac:dyDescent="0.3">
      <c r="B30" s="1043" t="s">
        <v>690</v>
      </c>
      <c r="C30" s="1043"/>
      <c r="D30" s="1043"/>
      <c r="E30" s="1043"/>
      <c r="F30" s="1043"/>
      <c r="G30" s="1043"/>
      <c r="H30" s="1043"/>
      <c r="I30" s="1043"/>
      <c r="J30" s="1043"/>
      <c r="K30" s="1043"/>
    </row>
    <row r="31" spans="2:11" ht="27.75" customHeight="1" thickTop="1" x14ac:dyDescent="0.25">
      <c r="B31" s="917" t="s">
        <v>80</v>
      </c>
      <c r="C31" s="917"/>
      <c r="D31" s="957" t="s">
        <v>81</v>
      </c>
      <c r="E31" s="950" t="s">
        <v>82</v>
      </c>
      <c r="F31" s="950"/>
      <c r="G31" s="950"/>
      <c r="H31" s="716"/>
      <c r="I31" s="950" t="s">
        <v>83</v>
      </c>
      <c r="J31" s="950"/>
      <c r="K31" s="950"/>
    </row>
    <row r="32" spans="2:11" ht="27" customHeight="1" x14ac:dyDescent="0.25">
      <c r="B32" s="918"/>
      <c r="C32" s="918"/>
      <c r="D32" s="1044"/>
      <c r="E32" s="793" t="s">
        <v>70</v>
      </c>
      <c r="F32" s="793" t="s">
        <v>71</v>
      </c>
      <c r="G32" s="793" t="s">
        <v>84</v>
      </c>
      <c r="H32" s="792"/>
      <c r="I32" s="793" t="s">
        <v>70</v>
      </c>
      <c r="J32" s="793" t="s">
        <v>71</v>
      </c>
      <c r="K32" s="793" t="s">
        <v>84</v>
      </c>
    </row>
    <row r="33" spans="2:11" ht="24" customHeight="1" x14ac:dyDescent="0.25">
      <c r="B33" s="50" t="s">
        <v>114</v>
      </c>
      <c r="C33" s="670" t="s">
        <v>485</v>
      </c>
      <c r="D33" s="646" t="s">
        <v>106</v>
      </c>
      <c r="E33" s="478" t="s">
        <v>197</v>
      </c>
      <c r="F33" s="478">
        <v>0.32</v>
      </c>
      <c r="G33" s="478">
        <v>0.02</v>
      </c>
      <c r="H33" s="478"/>
      <c r="I33" s="478" t="s">
        <v>197</v>
      </c>
      <c r="J33" s="477">
        <v>1.4999999999999999E-2</v>
      </c>
      <c r="K33" s="477">
        <v>3.0000000000000001E-3</v>
      </c>
    </row>
    <row r="34" spans="2:11" ht="24" customHeight="1" x14ac:dyDescent="0.25">
      <c r="B34" s="50" t="s">
        <v>115</v>
      </c>
      <c r="C34" s="669" t="s">
        <v>468</v>
      </c>
      <c r="D34" s="646" t="s">
        <v>106</v>
      </c>
      <c r="E34" s="478">
        <v>0.11</v>
      </c>
      <c r="F34" s="478">
        <v>8.4</v>
      </c>
      <c r="G34" s="478">
        <v>1.21</v>
      </c>
      <c r="H34" s="478"/>
      <c r="I34" s="478">
        <v>0.16</v>
      </c>
      <c r="J34" s="478">
        <v>7.7</v>
      </c>
      <c r="K34" s="478">
        <v>1.18</v>
      </c>
    </row>
    <row r="35" spans="2:11" ht="24" customHeight="1" x14ac:dyDescent="0.25">
      <c r="B35" s="50" t="s">
        <v>116</v>
      </c>
      <c r="C35" s="637" t="s">
        <v>484</v>
      </c>
      <c r="D35" s="646" t="s">
        <v>106</v>
      </c>
      <c r="E35" s="478">
        <v>1.8</v>
      </c>
      <c r="F35" s="478">
        <v>9.6</v>
      </c>
      <c r="G35" s="478">
        <v>5.0999999999999996</v>
      </c>
      <c r="H35" s="479"/>
      <c r="I35" s="478">
        <v>1.5</v>
      </c>
      <c r="J35" s="478">
        <v>10.4</v>
      </c>
      <c r="K35" s="478">
        <v>4.7</v>
      </c>
    </row>
    <row r="36" spans="2:11" ht="24" customHeight="1" x14ac:dyDescent="0.25">
      <c r="B36" s="33" t="s">
        <v>117</v>
      </c>
      <c r="C36" s="668" t="s">
        <v>469</v>
      </c>
      <c r="D36" s="646" t="s">
        <v>106</v>
      </c>
      <c r="E36" s="478" t="s">
        <v>196</v>
      </c>
      <c r="F36" s="478">
        <v>1.87</v>
      </c>
      <c r="G36" s="478">
        <v>0.21</v>
      </c>
      <c r="H36" s="478"/>
      <c r="I36" s="478" t="s">
        <v>196</v>
      </c>
      <c r="J36" s="478">
        <v>0.16</v>
      </c>
      <c r="K36" s="478">
        <v>0.03</v>
      </c>
    </row>
    <row r="37" spans="2:11" ht="24" customHeight="1" x14ac:dyDescent="0.25">
      <c r="B37" s="116" t="s">
        <v>118</v>
      </c>
      <c r="C37" s="651" t="s">
        <v>119</v>
      </c>
      <c r="D37" s="646" t="s">
        <v>106</v>
      </c>
      <c r="E37" s="478" t="s">
        <v>257</v>
      </c>
      <c r="F37" s="478" t="s">
        <v>257</v>
      </c>
      <c r="G37" s="478" t="s">
        <v>257</v>
      </c>
      <c r="H37" s="478"/>
      <c r="I37" s="478" t="s">
        <v>257</v>
      </c>
      <c r="J37" s="478" t="s">
        <v>257</v>
      </c>
      <c r="K37" s="478" t="s">
        <v>257</v>
      </c>
    </row>
    <row r="38" spans="2:11" ht="24" customHeight="1" x14ac:dyDescent="0.25">
      <c r="B38" s="33" t="s">
        <v>120</v>
      </c>
      <c r="C38" s="651" t="s">
        <v>121</v>
      </c>
      <c r="D38" s="646" t="s">
        <v>106</v>
      </c>
      <c r="E38" s="478" t="s">
        <v>257</v>
      </c>
      <c r="F38" s="478" t="s">
        <v>257</v>
      </c>
      <c r="G38" s="478" t="s">
        <v>257</v>
      </c>
      <c r="H38" s="478"/>
      <c r="I38" s="478" t="s">
        <v>257</v>
      </c>
      <c r="J38" s="478" t="s">
        <v>257</v>
      </c>
      <c r="K38" s="478" t="s">
        <v>257</v>
      </c>
    </row>
    <row r="39" spans="2:11" ht="24" customHeight="1" x14ac:dyDescent="0.25">
      <c r="B39" s="33" t="s">
        <v>122</v>
      </c>
      <c r="C39" s="651" t="s">
        <v>123</v>
      </c>
      <c r="D39" s="646" t="s">
        <v>106</v>
      </c>
      <c r="E39" s="478" t="s">
        <v>257</v>
      </c>
      <c r="F39" s="478" t="s">
        <v>257</v>
      </c>
      <c r="G39" s="478" t="s">
        <v>257</v>
      </c>
      <c r="H39" s="478"/>
      <c r="I39" s="478" t="s">
        <v>257</v>
      </c>
      <c r="J39" s="478" t="s">
        <v>257</v>
      </c>
      <c r="K39" s="478" t="s">
        <v>257</v>
      </c>
    </row>
    <row r="40" spans="2:11" ht="24" customHeight="1" x14ac:dyDescent="0.25">
      <c r="B40" s="652" t="s">
        <v>124</v>
      </c>
      <c r="C40" s="651" t="s">
        <v>125</v>
      </c>
      <c r="D40" s="646" t="s">
        <v>106</v>
      </c>
      <c r="E40" s="478" t="s">
        <v>257</v>
      </c>
      <c r="F40" s="478" t="s">
        <v>257</v>
      </c>
      <c r="G40" s="478" t="s">
        <v>257</v>
      </c>
      <c r="H40" s="478"/>
      <c r="I40" s="478" t="s">
        <v>257</v>
      </c>
      <c r="J40" s="478" t="s">
        <v>257</v>
      </c>
      <c r="K40" s="478" t="s">
        <v>257</v>
      </c>
    </row>
    <row r="41" spans="2:11" ht="24" customHeight="1" x14ac:dyDescent="0.25">
      <c r="B41" s="33" t="s">
        <v>126</v>
      </c>
      <c r="C41" s="651" t="s">
        <v>127</v>
      </c>
      <c r="D41" s="646" t="s">
        <v>106</v>
      </c>
      <c r="E41" s="478" t="s">
        <v>257</v>
      </c>
      <c r="F41" s="478" t="s">
        <v>257</v>
      </c>
      <c r="G41" s="478" t="s">
        <v>257</v>
      </c>
      <c r="H41" s="478"/>
      <c r="I41" s="478" t="s">
        <v>257</v>
      </c>
      <c r="J41" s="478" t="s">
        <v>257</v>
      </c>
      <c r="K41" s="478" t="s">
        <v>257</v>
      </c>
    </row>
    <row r="42" spans="2:11" ht="24" customHeight="1" x14ac:dyDescent="0.25">
      <c r="B42" s="33" t="s">
        <v>128</v>
      </c>
      <c r="C42" s="651" t="s">
        <v>129</v>
      </c>
      <c r="D42" s="646" t="s">
        <v>106</v>
      </c>
      <c r="E42" s="478" t="s">
        <v>257</v>
      </c>
      <c r="F42" s="478" t="s">
        <v>257</v>
      </c>
      <c r="G42" s="478" t="s">
        <v>257</v>
      </c>
      <c r="H42" s="478"/>
      <c r="I42" s="478" t="s">
        <v>257</v>
      </c>
      <c r="J42" s="478" t="s">
        <v>257</v>
      </c>
      <c r="K42" s="478" t="s">
        <v>257</v>
      </c>
    </row>
    <row r="43" spans="2:11" ht="24" customHeight="1" x14ac:dyDescent="0.25">
      <c r="B43" s="33" t="s">
        <v>130</v>
      </c>
      <c r="C43" s="651" t="s">
        <v>131</v>
      </c>
      <c r="D43" s="646" t="s">
        <v>106</v>
      </c>
      <c r="E43" s="478" t="s">
        <v>257</v>
      </c>
      <c r="F43" s="478" t="s">
        <v>257</v>
      </c>
      <c r="G43" s="478" t="s">
        <v>257</v>
      </c>
      <c r="H43" s="478"/>
      <c r="I43" s="478" t="s">
        <v>257</v>
      </c>
      <c r="J43" s="478" t="s">
        <v>257</v>
      </c>
      <c r="K43" s="478" t="s">
        <v>257</v>
      </c>
    </row>
    <row r="44" spans="2:11" ht="24" customHeight="1" x14ac:dyDescent="0.25">
      <c r="B44" s="33" t="s">
        <v>132</v>
      </c>
      <c r="C44" s="651" t="s">
        <v>133</v>
      </c>
      <c r="D44" s="646" t="s">
        <v>106</v>
      </c>
      <c r="E44" s="478" t="s">
        <v>257</v>
      </c>
      <c r="F44" s="478" t="s">
        <v>257</v>
      </c>
      <c r="G44" s="478" t="s">
        <v>257</v>
      </c>
      <c r="H44" s="478"/>
      <c r="I44" s="478" t="s">
        <v>257</v>
      </c>
      <c r="J44" s="478" t="s">
        <v>257</v>
      </c>
      <c r="K44" s="478" t="s">
        <v>257</v>
      </c>
    </row>
    <row r="45" spans="2:11" ht="24" customHeight="1" thickBot="1" x14ac:dyDescent="0.3">
      <c r="B45" s="653" t="s">
        <v>134</v>
      </c>
      <c r="C45" s="651" t="s">
        <v>135</v>
      </c>
      <c r="D45" s="646" t="s">
        <v>106</v>
      </c>
      <c r="E45" s="478" t="s">
        <v>257</v>
      </c>
      <c r="F45" s="478" t="s">
        <v>257</v>
      </c>
      <c r="G45" s="478" t="s">
        <v>257</v>
      </c>
      <c r="H45" s="478"/>
      <c r="I45" s="478" t="s">
        <v>257</v>
      </c>
      <c r="J45" s="478" t="s">
        <v>257</v>
      </c>
      <c r="K45" s="478" t="s">
        <v>257</v>
      </c>
    </row>
    <row r="46" spans="2:11" ht="7.5" customHeight="1" thickTop="1" x14ac:dyDescent="0.25">
      <c r="B46" s="126"/>
      <c r="C46" s="127"/>
      <c r="D46" s="128"/>
      <c r="E46" s="129"/>
      <c r="F46" s="129"/>
      <c r="G46" s="129"/>
      <c r="H46" s="129"/>
      <c r="I46" s="129"/>
      <c r="J46" s="129"/>
      <c r="K46" s="129"/>
    </row>
    <row r="47" spans="2:11" ht="19.5" customHeight="1" x14ac:dyDescent="0.25">
      <c r="B47" s="1045" t="s">
        <v>221</v>
      </c>
      <c r="C47" s="1045"/>
      <c r="D47" s="1045"/>
      <c r="E47" s="746"/>
      <c r="F47" s="746"/>
      <c r="G47" s="746"/>
      <c r="H47" s="746"/>
      <c r="I47" s="746"/>
      <c r="J47" s="746"/>
      <c r="K47" s="746"/>
    </row>
    <row r="48" spans="2:11" ht="16.5" customHeight="1" x14ac:dyDescent="0.25">
      <c r="B48" s="1042" t="s">
        <v>555</v>
      </c>
      <c r="C48" s="1042"/>
      <c r="D48" s="1042"/>
      <c r="E48" s="1042"/>
      <c r="F48" s="1042"/>
      <c r="G48" s="1042"/>
      <c r="H48" s="1042"/>
      <c r="I48" s="1042"/>
      <c r="J48" s="25"/>
      <c r="K48" s="26"/>
    </row>
    <row r="49" spans="2:11" ht="23.25" customHeight="1" x14ac:dyDescent="0.25">
      <c r="G49"/>
    </row>
    <row r="50" spans="2:11" ht="12.6" customHeight="1" x14ac:dyDescent="0.25">
      <c r="B50" s="292"/>
      <c r="C50" s="292"/>
      <c r="D50" s="292"/>
      <c r="E50" s="292"/>
      <c r="F50" s="292"/>
      <c r="G50" s="292"/>
      <c r="H50" s="292"/>
      <c r="I50" s="292"/>
      <c r="J50" s="292"/>
      <c r="K50" s="292"/>
    </row>
    <row r="51" spans="2:11" ht="19.5" customHeight="1" x14ac:dyDescent="0.25">
      <c r="B51" s="27"/>
      <c r="C51" s="28"/>
      <c r="D51" s="28"/>
      <c r="E51" s="28"/>
      <c r="F51" s="28"/>
      <c r="G51" s="28"/>
      <c r="H51" s="28"/>
      <c r="I51" s="28"/>
      <c r="J51" s="24"/>
      <c r="K51" s="24"/>
    </row>
    <row r="52" spans="2:11" ht="22.5" customHeight="1" x14ac:dyDescent="0.25">
      <c r="B52" s="905" t="s">
        <v>462</v>
      </c>
      <c r="C52" s="905"/>
      <c r="D52" s="905"/>
      <c r="E52" s="905"/>
      <c r="F52" s="905"/>
      <c r="G52" s="103"/>
      <c r="H52" s="103"/>
      <c r="I52" s="103"/>
      <c r="J52" s="103"/>
      <c r="K52" s="413">
        <v>44</v>
      </c>
    </row>
    <row r="53" spans="2:11" x14ac:dyDescent="0.25">
      <c r="G53"/>
    </row>
    <row r="54" spans="2:11" x14ac:dyDescent="0.25">
      <c r="G54"/>
    </row>
    <row r="55" spans="2:11" x14ac:dyDescent="0.25">
      <c r="G55"/>
    </row>
    <row r="56" spans="2:11" x14ac:dyDescent="0.25">
      <c r="G56"/>
    </row>
    <row r="57" spans="2:11" x14ac:dyDescent="0.25">
      <c r="G57"/>
    </row>
    <row r="58" spans="2:11" x14ac:dyDescent="0.25">
      <c r="G58"/>
    </row>
    <row r="59" spans="2:11" x14ac:dyDescent="0.25">
      <c r="G59"/>
    </row>
    <row r="60" spans="2:11" x14ac:dyDescent="0.25">
      <c r="G60"/>
    </row>
    <row r="61" spans="2:11" x14ac:dyDescent="0.25">
      <c r="G61"/>
    </row>
    <row r="62" spans="2:11" x14ac:dyDescent="0.25">
      <c r="G62"/>
    </row>
    <row r="63" spans="2:11" x14ac:dyDescent="0.25">
      <c r="G63"/>
    </row>
    <row r="64" spans="2:11"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sheetData>
  <mergeCells count="20">
    <mergeCell ref="S12:Z12"/>
    <mergeCell ref="B1:K1"/>
    <mergeCell ref="B2:K2"/>
    <mergeCell ref="B3:C4"/>
    <mergeCell ref="D3:D4"/>
    <mergeCell ref="E3:G3"/>
    <mergeCell ref="I3:K3"/>
    <mergeCell ref="B24:K24"/>
    <mergeCell ref="E31:G31"/>
    <mergeCell ref="I31:K31"/>
    <mergeCell ref="B52:F52"/>
    <mergeCell ref="B22:I22"/>
    <mergeCell ref="B29:K29"/>
    <mergeCell ref="B30:K30"/>
    <mergeCell ref="B48:I48"/>
    <mergeCell ref="B28:F28"/>
    <mergeCell ref="B31:C32"/>
    <mergeCell ref="D31:D32"/>
    <mergeCell ref="B23:I23"/>
    <mergeCell ref="B47:D47"/>
  </mergeCells>
  <printOptions horizontalCentered="1"/>
  <pageMargins left="0.43307086614173229" right="0.43307086614173229" top="0.59055118110236227"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Q48"/>
  <sheetViews>
    <sheetView rightToLeft="1" view="pageBreakPreview" zoomScale="110" zoomScaleNormal="120" zoomScaleSheetLayoutView="110" workbookViewId="0">
      <selection activeCell="E9" sqref="E9"/>
    </sheetView>
  </sheetViews>
  <sheetFormatPr defaultColWidth="9.140625" defaultRowHeight="15" x14ac:dyDescent="0.25"/>
  <cols>
    <col min="1" max="1" width="4.28515625" style="1" customWidth="1"/>
    <col min="2" max="2" width="13.7109375" style="1" customWidth="1"/>
    <col min="3" max="5" width="16" style="1" customWidth="1"/>
    <col min="6" max="6" width="16.7109375" style="1" customWidth="1"/>
    <col min="7" max="7" width="16" style="1" customWidth="1"/>
    <col min="8" max="8" width="14.85546875" style="1" customWidth="1"/>
    <col min="9" max="10" width="9.140625" style="1" hidden="1" customWidth="1"/>
    <col min="11" max="15" width="9.140625" style="1"/>
    <col min="16" max="16" width="14.28515625" style="1" customWidth="1"/>
    <col min="17" max="16384" width="9.140625" style="1"/>
  </cols>
  <sheetData>
    <row r="1" spans="1:17" ht="33" customHeight="1" x14ac:dyDescent="0.25">
      <c r="A1" s="931" t="s">
        <v>504</v>
      </c>
      <c r="B1" s="931"/>
      <c r="C1" s="931"/>
      <c r="D1" s="931"/>
      <c r="E1" s="931"/>
      <c r="F1" s="931"/>
      <c r="G1" s="931"/>
      <c r="H1" s="931"/>
    </row>
    <row r="2" spans="1:17" ht="19.5" customHeight="1" thickBot="1" x14ac:dyDescent="0.3">
      <c r="A2" s="934" t="s">
        <v>300</v>
      </c>
      <c r="B2" s="934"/>
      <c r="C2" s="300"/>
      <c r="D2" s="300"/>
      <c r="E2" s="300"/>
      <c r="F2" s="300"/>
      <c r="G2" s="300"/>
      <c r="H2" s="300"/>
    </row>
    <row r="3" spans="1:17" ht="27" customHeight="1" thickTop="1" x14ac:dyDescent="0.25">
      <c r="A3" s="935" t="s">
        <v>48</v>
      </c>
      <c r="B3" s="935"/>
      <c r="C3" s="937" t="s">
        <v>554</v>
      </c>
      <c r="D3" s="937"/>
      <c r="E3" s="937"/>
      <c r="F3" s="937"/>
      <c r="G3" s="937"/>
      <c r="H3" s="932" t="s">
        <v>177</v>
      </c>
    </row>
    <row r="4" spans="1:17" ht="26.25" customHeight="1" x14ac:dyDescent="0.25">
      <c r="A4" s="936"/>
      <c r="B4" s="936"/>
      <c r="C4" s="788" t="s">
        <v>320</v>
      </c>
      <c r="D4" s="788" t="s">
        <v>235</v>
      </c>
      <c r="E4" s="788" t="s">
        <v>321</v>
      </c>
      <c r="F4" s="788" t="s">
        <v>322</v>
      </c>
      <c r="G4" s="788" t="s">
        <v>21</v>
      </c>
      <c r="H4" s="933"/>
      <c r="P4" s="224">
        <v>977403231.05998576</v>
      </c>
      <c r="Q4" s="3">
        <f>P4/P$19*100</f>
        <v>2.450784352006337</v>
      </c>
    </row>
    <row r="5" spans="1:17" ht="22.5" customHeight="1" x14ac:dyDescent="0.25">
      <c r="A5" s="938" t="s">
        <v>49</v>
      </c>
      <c r="B5" s="938"/>
      <c r="C5" s="328">
        <v>124811091.05998571</v>
      </c>
      <c r="D5" s="328">
        <v>848043900</v>
      </c>
      <c r="E5" s="328">
        <v>4548240</v>
      </c>
      <c r="F5" s="224">
        <v>0</v>
      </c>
      <c r="G5" s="328">
        <f t="shared" ref="G5:G19" si="0">SUM(C5:F5)</f>
        <v>977403231.05998576</v>
      </c>
      <c r="H5" s="493">
        <f>G5/G$20*100</f>
        <v>2.450784352006337</v>
      </c>
      <c r="I5" s="3"/>
      <c r="P5" s="224">
        <v>1455115207.9754286</v>
      </c>
      <c r="Q5" s="3">
        <f t="shared" ref="Q5:Q18" si="1">P5/P$19*100</f>
        <v>3.6486206191534087</v>
      </c>
    </row>
    <row r="6" spans="1:17" ht="22.5" customHeight="1" x14ac:dyDescent="0.25">
      <c r="A6" s="924" t="s">
        <v>50</v>
      </c>
      <c r="B6" s="924"/>
      <c r="C6" s="328">
        <v>932851303.97542858</v>
      </c>
      <c r="D6" s="328">
        <v>394015104</v>
      </c>
      <c r="E6" s="328">
        <v>128248800</v>
      </c>
      <c r="F6" s="224">
        <v>0</v>
      </c>
      <c r="G6" s="328">
        <f t="shared" si="0"/>
        <v>1455115207.9754286</v>
      </c>
      <c r="H6" s="616">
        <f t="shared" ref="H6:H19" si="2">G6/G$20*100</f>
        <v>3.6486206191534087</v>
      </c>
      <c r="P6" s="224">
        <v>2823465703.9149427</v>
      </c>
      <c r="Q6" s="3">
        <f t="shared" si="1"/>
        <v>7.0796835386731178</v>
      </c>
    </row>
    <row r="7" spans="1:17" ht="22.5" customHeight="1" x14ac:dyDescent="0.25">
      <c r="A7" s="924" t="s">
        <v>51</v>
      </c>
      <c r="B7" s="924"/>
      <c r="C7" s="328">
        <v>2491691388.9149427</v>
      </c>
      <c r="D7" s="328">
        <v>303575040</v>
      </c>
      <c r="E7" s="328">
        <v>28199275</v>
      </c>
      <c r="F7" s="224">
        <v>0</v>
      </c>
      <c r="G7" s="328">
        <f t="shared" si="0"/>
        <v>2823465703.9149427</v>
      </c>
      <c r="H7" s="616">
        <f t="shared" si="2"/>
        <v>7.0796835386731178</v>
      </c>
      <c r="P7" s="224">
        <v>1731456701.670857</v>
      </c>
      <c r="Q7" s="3">
        <f t="shared" si="1"/>
        <v>4.3415315765116507</v>
      </c>
    </row>
    <row r="8" spans="1:17" ht="22.5" customHeight="1" x14ac:dyDescent="0.25">
      <c r="A8" s="924" t="s">
        <v>264</v>
      </c>
      <c r="B8" s="924"/>
      <c r="C8" s="328">
        <v>1483862141.670857</v>
      </c>
      <c r="D8" s="328">
        <v>245175360</v>
      </c>
      <c r="E8" s="328">
        <v>2419200</v>
      </c>
      <c r="F8" s="224">
        <v>0</v>
      </c>
      <c r="G8" s="328">
        <f t="shared" si="0"/>
        <v>1731456701.670857</v>
      </c>
      <c r="H8" s="616">
        <f t="shared" si="2"/>
        <v>4.3415315765116507</v>
      </c>
      <c r="P8" s="224">
        <v>4242957544.5609856</v>
      </c>
      <c r="Q8" s="3">
        <f t="shared" si="1"/>
        <v>10.638980541490668</v>
      </c>
    </row>
    <row r="9" spans="1:17" ht="22.5" customHeight="1" x14ac:dyDescent="0.25">
      <c r="A9" s="924" t="s">
        <v>23</v>
      </c>
      <c r="B9" s="924"/>
      <c r="C9" s="328">
        <v>2288729584.5609856</v>
      </c>
      <c r="D9" s="328">
        <v>1919115000</v>
      </c>
      <c r="E9" s="328">
        <v>35112960</v>
      </c>
      <c r="F9" s="224">
        <v>0</v>
      </c>
      <c r="G9" s="328">
        <f t="shared" si="0"/>
        <v>4242957544.5609856</v>
      </c>
      <c r="H9" s="616">
        <f t="shared" si="2"/>
        <v>10.638980541490668</v>
      </c>
      <c r="N9" s="1">
        <f>C20/G20*100</f>
        <v>69.425705541609972</v>
      </c>
      <c r="P9" s="224">
        <v>6439606508.9666862</v>
      </c>
      <c r="Q9" s="3">
        <f t="shared" si="1"/>
        <v>16.146955896736877</v>
      </c>
    </row>
    <row r="10" spans="1:17" ht="22.5" customHeight="1" x14ac:dyDescent="0.25">
      <c r="A10" s="924" t="s">
        <v>55</v>
      </c>
      <c r="B10" s="924"/>
      <c r="C10" s="328">
        <v>5735388848.9666862</v>
      </c>
      <c r="D10" s="328">
        <v>704144760</v>
      </c>
      <c r="E10" s="328">
        <v>72900</v>
      </c>
      <c r="F10" s="224">
        <v>0</v>
      </c>
      <c r="G10" s="328">
        <f t="shared" si="0"/>
        <v>6439606508.9666862</v>
      </c>
      <c r="H10" s="616">
        <f t="shared" si="2"/>
        <v>16.146955896736877</v>
      </c>
      <c r="N10" s="1">
        <f>E20/G20*100</f>
        <v>4.0705386526859018</v>
      </c>
      <c r="P10" s="224">
        <v>1578842979.6934285</v>
      </c>
      <c r="Q10" s="3">
        <f t="shared" si="1"/>
        <v>3.9588611393389574</v>
      </c>
    </row>
    <row r="11" spans="1:17" ht="22.5" customHeight="1" x14ac:dyDescent="0.25">
      <c r="A11" s="924" t="s">
        <v>47</v>
      </c>
      <c r="B11" s="924"/>
      <c r="C11" s="328">
        <v>1204813349.6934285</v>
      </c>
      <c r="D11" s="328">
        <v>361760139</v>
      </c>
      <c r="E11" s="328">
        <v>12269491</v>
      </c>
      <c r="F11" s="224">
        <v>0</v>
      </c>
      <c r="G11" s="328">
        <f t="shared" si="0"/>
        <v>1578842979.6934285</v>
      </c>
      <c r="H11" s="616">
        <f t="shared" si="2"/>
        <v>3.9588611393389574</v>
      </c>
      <c r="N11" s="1">
        <f>E20/G20*100</f>
        <v>4.0705386526859018</v>
      </c>
      <c r="P11" s="224">
        <v>4385351241.9735851</v>
      </c>
      <c r="Q11" s="3">
        <f t="shared" si="1"/>
        <v>10.99602483432021</v>
      </c>
    </row>
    <row r="12" spans="1:17" ht="22.5" customHeight="1" x14ac:dyDescent="0.25">
      <c r="A12" s="924" t="s">
        <v>54</v>
      </c>
      <c r="B12" s="924"/>
      <c r="C12" s="328">
        <v>3775164093.9735856</v>
      </c>
      <c r="D12" s="328">
        <v>483697548</v>
      </c>
      <c r="E12" s="328">
        <v>126489600</v>
      </c>
      <c r="F12" s="224">
        <v>0</v>
      </c>
      <c r="G12" s="328">
        <f t="shared" si="0"/>
        <v>4385351241.9735851</v>
      </c>
      <c r="H12" s="616">
        <f t="shared" si="2"/>
        <v>10.99602483432021</v>
      </c>
      <c r="P12" s="224">
        <v>3774932451.2734284</v>
      </c>
      <c r="Q12" s="3">
        <f t="shared" si="1"/>
        <v>9.4654335973788619</v>
      </c>
    </row>
    <row r="13" spans="1:17" ht="22.5" customHeight="1" x14ac:dyDescent="0.25">
      <c r="A13" s="924" t="s">
        <v>52</v>
      </c>
      <c r="B13" s="924"/>
      <c r="C13" s="328">
        <v>3275560323.2734284</v>
      </c>
      <c r="D13" s="328">
        <v>369599328</v>
      </c>
      <c r="E13" s="328">
        <v>129772800</v>
      </c>
      <c r="F13" s="224">
        <v>0</v>
      </c>
      <c r="G13" s="328">
        <f t="shared" si="0"/>
        <v>3774932451.2734284</v>
      </c>
      <c r="H13" s="616">
        <f t="shared" si="2"/>
        <v>9.4654335973788619</v>
      </c>
      <c r="P13" s="224">
        <v>1194270454.6665428</v>
      </c>
      <c r="Q13" s="3">
        <f t="shared" si="1"/>
        <v>2.9945668781819541</v>
      </c>
    </row>
    <row r="14" spans="1:17" ht="22.5" customHeight="1" x14ac:dyDescent="0.25">
      <c r="A14" s="924" t="s">
        <v>56</v>
      </c>
      <c r="B14" s="924"/>
      <c r="C14" s="328">
        <v>856518317.86654294</v>
      </c>
      <c r="D14" s="328">
        <v>285400800</v>
      </c>
      <c r="E14" s="328">
        <v>52351336.799999997</v>
      </c>
      <c r="F14" s="224">
        <v>0</v>
      </c>
      <c r="G14" s="328">
        <f t="shared" si="0"/>
        <v>1194270454.6665428</v>
      </c>
      <c r="H14" s="616">
        <f t="shared" si="2"/>
        <v>2.9945668781819541</v>
      </c>
      <c r="P14" s="224">
        <v>1576817633.3592286</v>
      </c>
      <c r="Q14" s="3">
        <f t="shared" si="1"/>
        <v>3.9537826958209559</v>
      </c>
    </row>
    <row r="15" spans="1:17" ht="22.5" customHeight="1" x14ac:dyDescent="0.25">
      <c r="A15" s="924" t="s">
        <v>57</v>
      </c>
      <c r="B15" s="924"/>
      <c r="C15" s="328">
        <v>1253090023.3592286</v>
      </c>
      <c r="D15" s="328">
        <v>321928160</v>
      </c>
      <c r="E15" s="328">
        <v>1799450</v>
      </c>
      <c r="F15" s="224">
        <v>0</v>
      </c>
      <c r="G15" s="328">
        <f t="shared" si="0"/>
        <v>1576817633.3592286</v>
      </c>
      <c r="H15" s="616">
        <f t="shared" si="2"/>
        <v>3.9537826958209559</v>
      </c>
      <c r="P15" s="224">
        <v>836566510.71865714</v>
      </c>
      <c r="Q15" s="3">
        <f t="shared" si="1"/>
        <v>2.0976440927644098</v>
      </c>
    </row>
    <row r="16" spans="1:17" ht="22.5" customHeight="1" x14ac:dyDescent="0.25">
      <c r="A16" s="924" t="s">
        <v>58</v>
      </c>
      <c r="B16" s="924"/>
      <c r="C16" s="328">
        <v>617517454.71865714</v>
      </c>
      <c r="D16" s="328">
        <v>201830400</v>
      </c>
      <c r="E16" s="328">
        <v>17218656</v>
      </c>
      <c r="F16" s="224">
        <v>0</v>
      </c>
      <c r="G16" s="328">
        <f t="shared" si="0"/>
        <v>836566510.71865714</v>
      </c>
      <c r="H16" s="616">
        <f t="shared" si="2"/>
        <v>2.0976440927644098</v>
      </c>
      <c r="M16" s="3">
        <f>C20/G20*100</f>
        <v>69.425705541609972</v>
      </c>
      <c r="P16" s="224">
        <v>3543737530.7839999</v>
      </c>
      <c r="Q16" s="3">
        <f t="shared" si="1"/>
        <v>8.8857251665152166</v>
      </c>
    </row>
    <row r="17" spans="1:17" ht="22.5" customHeight="1" x14ac:dyDescent="0.25">
      <c r="A17" s="924" t="s">
        <v>59</v>
      </c>
      <c r="B17" s="924"/>
      <c r="C17" s="328">
        <v>1340262893.2539999</v>
      </c>
      <c r="D17" s="328">
        <v>582153965.52999997</v>
      </c>
      <c r="E17" s="328">
        <v>356642400</v>
      </c>
      <c r="F17" s="781">
        <v>1264678272</v>
      </c>
      <c r="G17" s="328">
        <f t="shared" si="0"/>
        <v>3543737530.7839999</v>
      </c>
      <c r="H17" s="616">
        <f t="shared" si="2"/>
        <v>8.8857251665152166</v>
      </c>
      <c r="P17" s="224">
        <v>3073883479.0148001</v>
      </c>
      <c r="Q17" s="3">
        <f t="shared" si="1"/>
        <v>7.7075922105253669</v>
      </c>
    </row>
    <row r="18" spans="1:17" ht="22.5" customHeight="1" x14ac:dyDescent="0.25">
      <c r="A18" s="924" t="s">
        <v>60</v>
      </c>
      <c r="B18" s="924"/>
      <c r="C18" s="328">
        <v>1564457335.0148001</v>
      </c>
      <c r="D18" s="328">
        <v>315360000</v>
      </c>
      <c r="E18" s="328">
        <v>189216000</v>
      </c>
      <c r="F18" s="781">
        <v>1004850144</v>
      </c>
      <c r="G18" s="328">
        <f t="shared" si="0"/>
        <v>3073883479.0148001</v>
      </c>
      <c r="H18" s="616">
        <f t="shared" si="2"/>
        <v>7.7075922105253669</v>
      </c>
      <c r="P18" s="367">
        <v>2246834524.0625715</v>
      </c>
      <c r="Q18" s="3">
        <f t="shared" si="1"/>
        <v>5.6338128605820081</v>
      </c>
    </row>
    <row r="19" spans="1:17" ht="22.5" customHeight="1" thickBot="1" x14ac:dyDescent="0.3">
      <c r="A19" s="927" t="s">
        <v>61</v>
      </c>
      <c r="B19" s="927"/>
      <c r="C19" s="615">
        <v>743115281.24257159</v>
      </c>
      <c r="D19" s="615">
        <v>514451991.89999998</v>
      </c>
      <c r="E19" s="615">
        <v>539020249.91999996</v>
      </c>
      <c r="F19" s="782">
        <v>450247001</v>
      </c>
      <c r="G19" s="615">
        <f t="shared" si="0"/>
        <v>2246834524.0625715</v>
      </c>
      <c r="H19" s="879">
        <f t="shared" si="2"/>
        <v>5.6338128605820081</v>
      </c>
      <c r="P19" s="497">
        <v>39881241703.695129</v>
      </c>
      <c r="Q19" s="3">
        <f>SUM(Q4:Q18)</f>
        <v>100.00000000000001</v>
      </c>
    </row>
    <row r="20" spans="1:17" ht="22.5" customHeight="1" thickTop="1" thickBot="1" x14ac:dyDescent="0.3">
      <c r="A20" s="925" t="s">
        <v>394</v>
      </c>
      <c r="B20" s="925"/>
      <c r="C20" s="193">
        <f>SUM(C5:C19)</f>
        <v>27687833431.545135</v>
      </c>
      <c r="D20" s="193">
        <f t="shared" ref="D20:H20" si="3">SUM(D5:D19)</f>
        <v>7850251496.4299994</v>
      </c>
      <c r="E20" s="193">
        <f t="shared" si="3"/>
        <v>1623381358.7199998</v>
      </c>
      <c r="F20" s="193">
        <f t="shared" si="3"/>
        <v>2719775417</v>
      </c>
      <c r="G20" s="193">
        <f>SUM(G5:G19)</f>
        <v>39881241703.695129</v>
      </c>
      <c r="H20" s="880">
        <f t="shared" si="3"/>
        <v>100.00000000000001</v>
      </c>
    </row>
    <row r="21" spans="1:17" ht="6" customHeight="1" thickTop="1" x14ac:dyDescent="0.6">
      <c r="A21" s="298"/>
      <c r="B21" s="299"/>
      <c r="C21" s="299"/>
      <c r="D21" s="299"/>
      <c r="E21" s="299"/>
      <c r="F21" s="299"/>
      <c r="G21" s="299"/>
      <c r="H21" s="299"/>
    </row>
    <row r="22" spans="1:17" customFormat="1" ht="16.5" customHeight="1" x14ac:dyDescent="0.25">
      <c r="A22" s="928" t="s">
        <v>332</v>
      </c>
      <c r="B22" s="928"/>
      <c r="C22" s="928"/>
      <c r="D22" s="867"/>
      <c r="E22" s="867"/>
      <c r="F22" s="867"/>
      <c r="G22" s="867"/>
      <c r="H22" s="867"/>
    </row>
    <row r="23" spans="1:17" customFormat="1" ht="26.25" customHeight="1" x14ac:dyDescent="0.25">
      <c r="A23" s="868" t="s">
        <v>315</v>
      </c>
      <c r="B23" s="929" t="s">
        <v>643</v>
      </c>
      <c r="C23" s="929"/>
      <c r="D23" s="929"/>
      <c r="E23" s="929"/>
      <c r="F23" s="929"/>
      <c r="G23" s="929"/>
      <c r="H23" s="929"/>
    </row>
    <row r="24" spans="1:17" customFormat="1" ht="15.75" customHeight="1" x14ac:dyDescent="0.25">
      <c r="A24" s="868" t="s">
        <v>315</v>
      </c>
      <c r="B24" s="930" t="s">
        <v>629</v>
      </c>
      <c r="C24" s="930"/>
      <c r="D24" s="930"/>
      <c r="E24" s="930"/>
      <c r="F24" s="930"/>
      <c r="G24" s="930"/>
      <c r="H24" s="930"/>
    </row>
    <row r="25" spans="1:17" ht="19.5" customHeight="1" x14ac:dyDescent="0.25">
      <c r="A25" s="926" t="s">
        <v>2</v>
      </c>
      <c r="B25" s="926"/>
      <c r="C25" s="926"/>
      <c r="D25" s="926"/>
      <c r="E25" s="926"/>
      <c r="F25" s="926"/>
      <c r="G25" s="926"/>
      <c r="H25" s="926"/>
    </row>
    <row r="26" spans="1:17" ht="15.75" customHeight="1" x14ac:dyDescent="0.25">
      <c r="A26" s="905" t="s">
        <v>462</v>
      </c>
      <c r="B26" s="905"/>
      <c r="C26" s="905"/>
      <c r="D26" s="905"/>
      <c r="E26" s="301"/>
      <c r="F26" s="301"/>
      <c r="G26" s="301"/>
      <c r="H26" s="458">
        <v>17</v>
      </c>
    </row>
    <row r="33" spans="3:7" x14ac:dyDescent="0.25">
      <c r="C33" s="328">
        <v>124811091.05998571</v>
      </c>
      <c r="D33" s="328">
        <v>848043900</v>
      </c>
      <c r="E33" s="328">
        <v>4548240</v>
      </c>
      <c r="F33" s="224">
        <v>0</v>
      </c>
      <c r="G33" s="350">
        <f t="shared" ref="G33:G47" si="4">SUM(C33:F33)</f>
        <v>977403231.05998576</v>
      </c>
    </row>
    <row r="34" spans="3:7" x14ac:dyDescent="0.25">
      <c r="C34" s="328">
        <v>932851303.97542858</v>
      </c>
      <c r="D34" s="328">
        <v>394015104</v>
      </c>
      <c r="E34" s="328">
        <v>128248800</v>
      </c>
      <c r="F34" s="224">
        <v>0</v>
      </c>
      <c r="G34" s="350">
        <f t="shared" si="4"/>
        <v>1455115207.9754286</v>
      </c>
    </row>
    <row r="35" spans="3:7" x14ac:dyDescent="0.25">
      <c r="C35" s="328">
        <v>2491691388.9149427</v>
      </c>
      <c r="D35" s="328">
        <v>303575040</v>
      </c>
      <c r="E35" s="328">
        <v>28199275</v>
      </c>
      <c r="F35" s="224">
        <v>0</v>
      </c>
      <c r="G35" s="350">
        <f t="shared" si="4"/>
        <v>2823465703.9149427</v>
      </c>
    </row>
    <row r="36" spans="3:7" x14ac:dyDescent="0.25">
      <c r="C36" s="328">
        <v>1483862141.670857</v>
      </c>
      <c r="D36" s="328">
        <v>245175360</v>
      </c>
      <c r="E36" s="328">
        <v>2419200</v>
      </c>
      <c r="F36" s="224">
        <v>0</v>
      </c>
      <c r="G36" s="350">
        <f t="shared" si="4"/>
        <v>1731456701.670857</v>
      </c>
    </row>
    <row r="37" spans="3:7" x14ac:dyDescent="0.25">
      <c r="C37" s="328">
        <v>2288729584.5609856</v>
      </c>
      <c r="D37" s="328">
        <v>1919115000</v>
      </c>
      <c r="E37" s="328">
        <v>35112960</v>
      </c>
      <c r="F37" s="224">
        <v>0</v>
      </c>
      <c r="G37" s="350">
        <f t="shared" si="4"/>
        <v>4242957544.5609856</v>
      </c>
    </row>
    <row r="38" spans="3:7" x14ac:dyDescent="0.25">
      <c r="C38" s="328">
        <v>5735388848.9666862</v>
      </c>
      <c r="D38" s="328">
        <v>704144760</v>
      </c>
      <c r="E38" s="328">
        <v>72900</v>
      </c>
      <c r="F38" s="224">
        <v>0</v>
      </c>
      <c r="G38" s="350">
        <f t="shared" si="4"/>
        <v>6439606508.9666862</v>
      </c>
    </row>
    <row r="39" spans="3:7" x14ac:dyDescent="0.25">
      <c r="C39" s="328">
        <v>1204813349.6934285</v>
      </c>
      <c r="D39" s="328">
        <v>361760139</v>
      </c>
      <c r="E39" s="328">
        <v>12269491</v>
      </c>
      <c r="F39" s="224">
        <v>0</v>
      </c>
      <c r="G39" s="350">
        <f t="shared" si="4"/>
        <v>1578842979.6934285</v>
      </c>
    </row>
    <row r="40" spans="3:7" x14ac:dyDescent="0.25">
      <c r="C40" s="328">
        <v>3775164093.9735856</v>
      </c>
      <c r="D40" s="328">
        <v>483697548</v>
      </c>
      <c r="E40" s="328">
        <v>126489600</v>
      </c>
      <c r="F40" s="224">
        <v>0</v>
      </c>
      <c r="G40" s="350">
        <f t="shared" si="4"/>
        <v>4385351241.9735851</v>
      </c>
    </row>
    <row r="41" spans="3:7" x14ac:dyDescent="0.25">
      <c r="C41" s="328">
        <v>3275560323.2734284</v>
      </c>
      <c r="D41" s="328">
        <v>369599328</v>
      </c>
      <c r="E41" s="328">
        <v>129772800</v>
      </c>
      <c r="F41" s="224">
        <v>0</v>
      </c>
      <c r="G41" s="350">
        <f t="shared" si="4"/>
        <v>3774932451.2734284</v>
      </c>
    </row>
    <row r="42" spans="3:7" x14ac:dyDescent="0.25">
      <c r="C42" s="328">
        <v>856518317.86654294</v>
      </c>
      <c r="D42" s="328">
        <v>285400800</v>
      </c>
      <c r="E42" s="328">
        <v>52351336.799999997</v>
      </c>
      <c r="F42" s="224">
        <v>0</v>
      </c>
      <c r="G42" s="350">
        <f t="shared" si="4"/>
        <v>1194270454.6665428</v>
      </c>
    </row>
    <row r="43" spans="3:7" x14ac:dyDescent="0.25">
      <c r="C43" s="328">
        <v>1253090023.3592286</v>
      </c>
      <c r="D43" s="328">
        <v>321928160</v>
      </c>
      <c r="E43" s="328">
        <v>1799450</v>
      </c>
      <c r="F43" s="224">
        <v>0</v>
      </c>
      <c r="G43" s="350">
        <f t="shared" si="4"/>
        <v>1576817633.3592286</v>
      </c>
    </row>
    <row r="44" spans="3:7" x14ac:dyDescent="0.25">
      <c r="C44" s="328">
        <v>617517454.71865714</v>
      </c>
      <c r="D44" s="328">
        <v>201830400</v>
      </c>
      <c r="E44" s="328">
        <v>17218656</v>
      </c>
      <c r="F44" s="224">
        <v>0</v>
      </c>
      <c r="G44" s="350">
        <f t="shared" si="4"/>
        <v>836566510.71865714</v>
      </c>
    </row>
    <row r="45" spans="3:7" x14ac:dyDescent="0.25">
      <c r="C45" s="328">
        <v>1340262893.2539999</v>
      </c>
      <c r="D45" s="328">
        <v>582153965.52999997</v>
      </c>
      <c r="E45" s="328">
        <v>356642400</v>
      </c>
      <c r="F45" s="781">
        <v>1264678272</v>
      </c>
      <c r="G45" s="350">
        <f t="shared" si="4"/>
        <v>3543737530.7839999</v>
      </c>
    </row>
    <row r="46" spans="3:7" x14ac:dyDescent="0.25">
      <c r="C46" s="328">
        <v>1564457335.0148001</v>
      </c>
      <c r="D46" s="328">
        <v>315360000</v>
      </c>
      <c r="E46" s="328">
        <v>189216000</v>
      </c>
      <c r="F46" s="781">
        <v>1004850144</v>
      </c>
      <c r="G46" s="350">
        <f t="shared" si="4"/>
        <v>3073883479.0148001</v>
      </c>
    </row>
    <row r="47" spans="3:7" x14ac:dyDescent="0.25">
      <c r="C47" s="615">
        <v>743115281.24257159</v>
      </c>
      <c r="D47" s="615">
        <v>514451991.89999998</v>
      </c>
      <c r="E47" s="615">
        <v>539020249.91999996</v>
      </c>
      <c r="F47" s="782">
        <v>450247001</v>
      </c>
      <c r="G47" s="350">
        <f t="shared" si="4"/>
        <v>2246834524.0625715</v>
      </c>
    </row>
    <row r="48" spans="3:7" x14ac:dyDescent="0.25">
      <c r="C48" s="350">
        <f>SUM(C33:C47)</f>
        <v>27687833431.545135</v>
      </c>
      <c r="D48" s="350">
        <f>SUM(D33:D47)</f>
        <v>7850251496.4299994</v>
      </c>
      <c r="E48" s="350">
        <f>SUM(E33:E47)</f>
        <v>1623381358.7199998</v>
      </c>
      <c r="F48" s="866">
        <f>SUM(F33:F47)</f>
        <v>2719775417</v>
      </c>
      <c r="G48" s="350">
        <f>SUM(G33:G47)</f>
        <v>39881241703.695129</v>
      </c>
    </row>
  </sheetData>
  <mergeCells count="26">
    <mergeCell ref="A15:B15"/>
    <mergeCell ref="A16:B16"/>
    <mergeCell ref="A8:B8"/>
    <mergeCell ref="A9:B9"/>
    <mergeCell ref="A10:B10"/>
    <mergeCell ref="A11:B11"/>
    <mergeCell ref="A12:B12"/>
    <mergeCell ref="A5:B5"/>
    <mergeCell ref="A6:B6"/>
    <mergeCell ref="A7:B7"/>
    <mergeCell ref="A13:B13"/>
    <mergeCell ref="A14:B14"/>
    <mergeCell ref="A1:H1"/>
    <mergeCell ref="H3:H4"/>
    <mergeCell ref="A2:B2"/>
    <mergeCell ref="A3:B4"/>
    <mergeCell ref="C3:G3"/>
    <mergeCell ref="A17:B17"/>
    <mergeCell ref="A26:D26"/>
    <mergeCell ref="A20:B20"/>
    <mergeCell ref="A25:H25"/>
    <mergeCell ref="A18:B18"/>
    <mergeCell ref="A19:B19"/>
    <mergeCell ref="A22:C22"/>
    <mergeCell ref="B23:H23"/>
    <mergeCell ref="B24:H24"/>
  </mergeCells>
  <printOptions horizontalCentered="1"/>
  <pageMargins left="1.4566929133858268" right="1.4566929133858268" top="0.51181102362204722" bottom="0.51181102362204722" header="0.31496062992125984" footer="0.31496062992125984"/>
  <pageSetup paperSize="9" scale="9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249977111117893"/>
  </sheetPr>
  <dimension ref="A1:V460"/>
  <sheetViews>
    <sheetView rightToLeft="1" view="pageBreakPreview" topLeftCell="A440" zoomScaleNormal="90" zoomScaleSheetLayoutView="100" workbookViewId="0">
      <selection activeCell="N8" sqref="N8"/>
    </sheetView>
  </sheetViews>
  <sheetFormatPr defaultRowHeight="23.25" customHeight="1" x14ac:dyDescent="0.25"/>
  <cols>
    <col min="2" max="2" width="9.7109375" customWidth="1"/>
    <col min="3" max="3" width="11" customWidth="1"/>
    <col min="4" max="4" width="10.28515625" customWidth="1"/>
    <col min="5" max="7" width="8.5703125" customWidth="1"/>
    <col min="8" max="8" width="1.140625" customWidth="1"/>
    <col min="9" max="11" width="8.5703125" customWidth="1"/>
    <col min="14" max="14" width="8.7109375" customWidth="1"/>
    <col min="15" max="15" width="8.5703125" customWidth="1"/>
    <col min="16" max="16" width="2.140625" customWidth="1"/>
    <col min="17" max="19" width="8.5703125" customWidth="1"/>
  </cols>
  <sheetData>
    <row r="1" spans="1:11" ht="40.5" customHeight="1" x14ac:dyDescent="0.25">
      <c r="A1" s="907" t="s">
        <v>500</v>
      </c>
      <c r="B1" s="907"/>
      <c r="C1" s="907"/>
      <c r="D1" s="907"/>
      <c r="E1" s="907"/>
      <c r="F1" s="907"/>
      <c r="G1" s="907"/>
      <c r="H1" s="907"/>
      <c r="I1" s="907"/>
      <c r="J1" s="907"/>
      <c r="K1" s="907"/>
    </row>
    <row r="2" spans="1:11" ht="24" customHeight="1" x14ac:dyDescent="0.25">
      <c r="A2" s="907" t="s">
        <v>49</v>
      </c>
      <c r="B2" s="907"/>
      <c r="C2" s="907"/>
      <c r="D2" s="907"/>
      <c r="E2" s="907"/>
      <c r="F2" s="907"/>
      <c r="G2" s="907"/>
      <c r="H2" s="907"/>
      <c r="I2" s="907"/>
      <c r="J2" s="907"/>
      <c r="K2" s="907"/>
    </row>
    <row r="3" spans="1:11" s="104" customFormat="1" ht="28.5" customHeight="1" thickBot="1" x14ac:dyDescent="0.3">
      <c r="A3" s="949" t="s">
        <v>691</v>
      </c>
      <c r="B3" s="949"/>
      <c r="C3" s="949"/>
      <c r="D3" s="949"/>
      <c r="E3" s="949"/>
      <c r="F3" s="949"/>
      <c r="G3" s="949"/>
      <c r="H3" s="949"/>
      <c r="I3" s="949"/>
      <c r="J3" s="949"/>
      <c r="K3" s="949"/>
    </row>
    <row r="4" spans="1:11" ht="23.25" customHeight="1" thickTop="1" x14ac:dyDescent="0.25">
      <c r="A4" s="957" t="s">
        <v>165</v>
      </c>
      <c r="B4" s="957"/>
      <c r="C4" s="717"/>
      <c r="D4" s="957" t="s">
        <v>136</v>
      </c>
      <c r="E4" s="950" t="s">
        <v>217</v>
      </c>
      <c r="F4" s="950"/>
      <c r="G4" s="950"/>
      <c r="H4" s="716"/>
      <c r="I4" s="950" t="s">
        <v>83</v>
      </c>
      <c r="J4" s="950"/>
      <c r="K4" s="950"/>
    </row>
    <row r="5" spans="1:11" s="92" customFormat="1" ht="23.25" customHeight="1" x14ac:dyDescent="0.2">
      <c r="A5" s="1044"/>
      <c r="B5" s="1044"/>
      <c r="C5" s="718"/>
      <c r="D5" s="1044"/>
      <c r="E5" s="793" t="s">
        <v>70</v>
      </c>
      <c r="F5" s="793" t="s">
        <v>71</v>
      </c>
      <c r="G5" s="793" t="s">
        <v>84</v>
      </c>
      <c r="H5" s="808"/>
      <c r="I5" s="793" t="s">
        <v>70</v>
      </c>
      <c r="J5" s="793" t="s">
        <v>71</v>
      </c>
      <c r="K5" s="793" t="s">
        <v>84</v>
      </c>
    </row>
    <row r="6" spans="1:11" ht="23.25" customHeight="1" x14ac:dyDescent="0.25">
      <c r="A6" s="1046" t="s">
        <v>90</v>
      </c>
      <c r="B6" s="1046"/>
      <c r="C6" s="654" t="s">
        <v>137</v>
      </c>
      <c r="D6" s="655" t="s">
        <v>512</v>
      </c>
      <c r="E6" s="538">
        <v>0</v>
      </c>
      <c r="F6" s="538">
        <v>0</v>
      </c>
      <c r="G6" s="538">
        <v>0</v>
      </c>
      <c r="H6" s="119"/>
      <c r="I6" s="214">
        <v>0.3</v>
      </c>
      <c r="J6" s="583">
        <v>5</v>
      </c>
      <c r="K6" s="682">
        <v>3.57</v>
      </c>
    </row>
    <row r="7" spans="1:11" ht="23.25" customHeight="1" x14ac:dyDescent="0.25">
      <c r="A7" s="1049" t="s">
        <v>138</v>
      </c>
      <c r="B7" s="1049"/>
      <c r="C7" s="656" t="s">
        <v>139</v>
      </c>
      <c r="D7" s="655" t="s">
        <v>91</v>
      </c>
      <c r="E7" s="538">
        <v>0</v>
      </c>
      <c r="F7" s="538">
        <v>0</v>
      </c>
      <c r="G7" s="538">
        <v>0</v>
      </c>
      <c r="H7" s="119"/>
      <c r="I7" s="538">
        <v>208</v>
      </c>
      <c r="J7" s="580">
        <v>498</v>
      </c>
      <c r="K7" s="682">
        <v>432.21</v>
      </c>
    </row>
    <row r="8" spans="1:11" ht="23.25" customHeight="1" x14ac:dyDescent="0.25">
      <c r="A8" s="1049" t="s">
        <v>93</v>
      </c>
      <c r="B8" s="1049"/>
      <c r="C8" s="656" t="s">
        <v>140</v>
      </c>
      <c r="D8" s="655" t="s">
        <v>91</v>
      </c>
      <c r="E8" s="538">
        <v>0</v>
      </c>
      <c r="F8" s="538">
        <v>0</v>
      </c>
      <c r="G8" s="538">
        <v>0</v>
      </c>
      <c r="H8" s="119"/>
      <c r="I8" s="538">
        <v>60</v>
      </c>
      <c r="J8" s="580">
        <v>300</v>
      </c>
      <c r="K8" s="682">
        <v>161.21</v>
      </c>
    </row>
    <row r="9" spans="1:11" ht="23.25" customHeight="1" x14ac:dyDescent="0.25">
      <c r="A9" s="912" t="s">
        <v>141</v>
      </c>
      <c r="B9" s="912"/>
      <c r="C9" s="656" t="s">
        <v>142</v>
      </c>
      <c r="D9" s="655" t="s">
        <v>91</v>
      </c>
      <c r="E9" s="538">
        <v>0</v>
      </c>
      <c r="F9" s="538">
        <v>0</v>
      </c>
      <c r="G9" s="538">
        <v>0</v>
      </c>
      <c r="H9" s="119"/>
      <c r="I9" s="538">
        <v>238</v>
      </c>
      <c r="J9" s="580">
        <v>966</v>
      </c>
      <c r="K9" s="682">
        <v>698.86</v>
      </c>
    </row>
    <row r="10" spans="1:11" ht="23.25" customHeight="1" x14ac:dyDescent="0.25">
      <c r="A10" s="1049" t="s">
        <v>143</v>
      </c>
      <c r="B10" s="1049"/>
      <c r="C10" s="656" t="s">
        <v>406</v>
      </c>
      <c r="D10" s="657"/>
      <c r="E10" s="538">
        <v>0</v>
      </c>
      <c r="F10" s="538">
        <v>0</v>
      </c>
      <c r="G10" s="538">
        <v>0</v>
      </c>
      <c r="H10" s="119"/>
      <c r="I10" s="231">
        <v>6.59</v>
      </c>
      <c r="J10" s="580">
        <v>7.3</v>
      </c>
      <c r="K10" s="682">
        <v>7.1</v>
      </c>
    </row>
    <row r="11" spans="1:11" ht="23.25" customHeight="1" x14ac:dyDescent="0.25">
      <c r="A11" s="1049" t="s">
        <v>144</v>
      </c>
      <c r="B11" s="1049"/>
      <c r="C11" s="656" t="s">
        <v>145</v>
      </c>
      <c r="D11" s="655" t="s">
        <v>91</v>
      </c>
      <c r="E11" s="538">
        <v>0</v>
      </c>
      <c r="F11" s="538">
        <v>0</v>
      </c>
      <c r="G11" s="538">
        <v>0</v>
      </c>
      <c r="H11" s="119"/>
      <c r="I11" s="538">
        <v>16</v>
      </c>
      <c r="J11" s="580">
        <v>90</v>
      </c>
      <c r="K11" s="682">
        <v>48.29</v>
      </c>
    </row>
    <row r="12" spans="1:11" ht="23.25" customHeight="1" x14ac:dyDescent="0.25">
      <c r="A12" s="1049" t="s">
        <v>146</v>
      </c>
      <c r="B12" s="1049"/>
      <c r="C12" s="656" t="s">
        <v>147</v>
      </c>
      <c r="D12" s="655" t="s">
        <v>91</v>
      </c>
      <c r="E12" s="538">
        <v>0</v>
      </c>
      <c r="F12" s="538">
        <v>0</v>
      </c>
      <c r="G12" s="538">
        <v>0</v>
      </c>
      <c r="H12" s="119"/>
      <c r="I12" s="48">
        <v>60</v>
      </c>
      <c r="J12" s="580">
        <v>143</v>
      </c>
      <c r="K12" s="682">
        <v>101.07</v>
      </c>
    </row>
    <row r="13" spans="1:11" ht="23.25" customHeight="1" x14ac:dyDescent="0.25">
      <c r="A13" s="1049" t="s">
        <v>148</v>
      </c>
      <c r="B13" s="1049"/>
      <c r="C13" s="656" t="s">
        <v>149</v>
      </c>
      <c r="D13" s="655" t="s">
        <v>91</v>
      </c>
      <c r="E13" s="538">
        <v>0</v>
      </c>
      <c r="F13" s="538">
        <v>0</v>
      </c>
      <c r="G13" s="538">
        <v>0</v>
      </c>
      <c r="H13" s="119"/>
      <c r="I13" s="48">
        <v>14.1</v>
      </c>
      <c r="J13" s="580">
        <v>64.2</v>
      </c>
      <c r="K13" s="682">
        <v>44.18</v>
      </c>
    </row>
    <row r="14" spans="1:11" ht="23.25" customHeight="1" x14ac:dyDescent="0.25">
      <c r="A14" s="1049" t="s">
        <v>150</v>
      </c>
      <c r="B14" s="1049"/>
      <c r="C14" s="658" t="s">
        <v>151</v>
      </c>
      <c r="D14" s="659" t="s">
        <v>103</v>
      </c>
      <c r="E14" s="538">
        <v>0</v>
      </c>
      <c r="F14" s="538">
        <v>0</v>
      </c>
      <c r="G14" s="538">
        <v>0</v>
      </c>
      <c r="H14" s="119"/>
      <c r="I14" s="48">
        <v>398</v>
      </c>
      <c r="J14" s="580">
        <v>1612</v>
      </c>
      <c r="K14" s="682">
        <v>1167.8599999999999</v>
      </c>
    </row>
    <row r="15" spans="1:11" ht="23.25" customHeight="1" x14ac:dyDescent="0.25">
      <c r="A15" s="1047" t="s">
        <v>152</v>
      </c>
      <c r="B15" s="1047"/>
      <c r="C15" s="656" t="s">
        <v>153</v>
      </c>
      <c r="D15" s="655" t="s">
        <v>91</v>
      </c>
      <c r="E15" s="538">
        <v>0</v>
      </c>
      <c r="F15" s="538">
        <v>0</v>
      </c>
      <c r="G15" s="538">
        <v>0</v>
      </c>
      <c r="H15" s="119"/>
      <c r="I15" s="48">
        <v>4.8</v>
      </c>
      <c r="J15" s="580">
        <v>48</v>
      </c>
      <c r="K15" s="682">
        <v>28.27</v>
      </c>
    </row>
    <row r="16" spans="1:11" ht="23.25" customHeight="1" x14ac:dyDescent="0.25">
      <c r="A16" s="1047" t="s">
        <v>154</v>
      </c>
      <c r="B16" s="1047"/>
      <c r="C16" s="656" t="s">
        <v>155</v>
      </c>
      <c r="D16" s="655" t="s">
        <v>91</v>
      </c>
      <c r="E16" s="538">
        <v>0</v>
      </c>
      <c r="F16" s="538">
        <v>0</v>
      </c>
      <c r="G16" s="538">
        <v>0</v>
      </c>
      <c r="H16" s="119"/>
      <c r="I16" s="46">
        <v>1.1000000000000001</v>
      </c>
      <c r="J16" s="585">
        <v>2.6</v>
      </c>
      <c r="K16" s="682">
        <v>1.99</v>
      </c>
    </row>
    <row r="17" spans="1:11" ht="23.25" customHeight="1" thickBot="1" x14ac:dyDescent="0.3">
      <c r="A17" s="1048" t="s">
        <v>156</v>
      </c>
      <c r="B17" s="1048"/>
      <c r="C17" s="660" t="s">
        <v>157</v>
      </c>
      <c r="D17" s="661" t="s">
        <v>91</v>
      </c>
      <c r="E17" s="691">
        <v>0</v>
      </c>
      <c r="F17" s="691">
        <v>0</v>
      </c>
      <c r="G17" s="691">
        <v>0</v>
      </c>
      <c r="H17" s="120"/>
      <c r="I17" s="210">
        <v>45</v>
      </c>
      <c r="J17" s="581">
        <v>390</v>
      </c>
      <c r="K17" s="684">
        <v>256.57</v>
      </c>
    </row>
    <row r="18" spans="1:11" s="19" customFormat="1" ht="33.75" customHeight="1" thickTop="1" x14ac:dyDescent="0.65">
      <c r="A18" s="288"/>
      <c r="B18" s="286"/>
      <c r="C18" s="286"/>
      <c r="D18" s="286"/>
      <c r="E18" s="287"/>
      <c r="F18" s="287"/>
      <c r="G18" s="85"/>
      <c r="H18" s="85"/>
      <c r="I18" s="85"/>
      <c r="J18" s="85"/>
      <c r="K18" s="86"/>
    </row>
    <row r="19" spans="1:11" ht="37.5" customHeight="1" x14ac:dyDescent="0.25">
      <c r="A19" s="907" t="s">
        <v>501</v>
      </c>
      <c r="B19" s="907"/>
      <c r="C19" s="907"/>
      <c r="D19" s="907"/>
      <c r="E19" s="907"/>
      <c r="F19" s="907"/>
      <c r="G19" s="907"/>
      <c r="H19" s="907"/>
      <c r="I19" s="907"/>
      <c r="J19" s="907"/>
      <c r="K19" s="907"/>
    </row>
    <row r="20" spans="1:11" ht="22.5" customHeight="1" x14ac:dyDescent="0.25">
      <c r="A20" s="907" t="s">
        <v>49</v>
      </c>
      <c r="B20" s="907"/>
      <c r="C20" s="907"/>
      <c r="D20" s="907"/>
      <c r="E20" s="907"/>
      <c r="F20" s="907"/>
      <c r="G20" s="907"/>
      <c r="H20" s="907"/>
      <c r="I20" s="907"/>
      <c r="J20" s="907"/>
      <c r="K20" s="907"/>
    </row>
    <row r="21" spans="1:11" s="104" customFormat="1" ht="21.75" customHeight="1" thickBot="1" x14ac:dyDescent="0.3">
      <c r="A21" s="949" t="s">
        <v>692</v>
      </c>
      <c r="B21" s="949"/>
      <c r="C21" s="949"/>
      <c r="D21" s="949"/>
      <c r="E21" s="949"/>
      <c r="F21" s="949"/>
      <c r="G21" s="949"/>
      <c r="H21" s="949"/>
      <c r="I21" s="949"/>
      <c r="J21" s="949"/>
      <c r="K21" s="949"/>
    </row>
    <row r="22" spans="1:11" ht="23.25" customHeight="1" thickTop="1" x14ac:dyDescent="0.25">
      <c r="A22" s="957" t="s">
        <v>165</v>
      </c>
      <c r="B22" s="957"/>
      <c r="C22" s="717"/>
      <c r="D22" s="957" t="s">
        <v>136</v>
      </c>
      <c r="E22" s="950" t="s">
        <v>217</v>
      </c>
      <c r="F22" s="950"/>
      <c r="G22" s="950"/>
      <c r="H22" s="716"/>
      <c r="I22" s="950" t="s">
        <v>83</v>
      </c>
      <c r="J22" s="950"/>
      <c r="K22" s="950"/>
    </row>
    <row r="23" spans="1:11" s="92" customFormat="1" ht="23.25" customHeight="1" x14ac:dyDescent="0.2">
      <c r="A23" s="1044"/>
      <c r="B23" s="1044"/>
      <c r="C23" s="718"/>
      <c r="D23" s="1044"/>
      <c r="E23" s="811" t="s">
        <v>70</v>
      </c>
      <c r="F23" s="811" t="s">
        <v>71</v>
      </c>
      <c r="G23" s="811" t="s">
        <v>84</v>
      </c>
      <c r="H23" s="812"/>
      <c r="I23" s="811" t="s">
        <v>70</v>
      </c>
      <c r="J23" s="811" t="s">
        <v>71</v>
      </c>
      <c r="K23" s="811" t="s">
        <v>84</v>
      </c>
    </row>
    <row r="24" spans="1:11" ht="23.25" customHeight="1" x14ac:dyDescent="0.25">
      <c r="A24" s="1046" t="s">
        <v>90</v>
      </c>
      <c r="B24" s="1046"/>
      <c r="C24" s="654" t="s">
        <v>137</v>
      </c>
      <c r="D24" s="655" t="s">
        <v>512</v>
      </c>
      <c r="E24" s="538">
        <v>1</v>
      </c>
      <c r="F24" s="538">
        <v>363</v>
      </c>
      <c r="G24" s="214">
        <v>8.7799999999999994</v>
      </c>
      <c r="H24" s="119"/>
      <c r="I24" s="580">
        <v>0.3</v>
      </c>
      <c r="J24" s="580">
        <v>5</v>
      </c>
      <c r="K24" s="688">
        <v>3.57</v>
      </c>
    </row>
    <row r="25" spans="1:11" ht="23.25" customHeight="1" x14ac:dyDescent="0.25">
      <c r="A25" s="1049" t="s">
        <v>138</v>
      </c>
      <c r="B25" s="1049"/>
      <c r="C25" s="656" t="s">
        <v>139</v>
      </c>
      <c r="D25" s="655" t="s">
        <v>91</v>
      </c>
      <c r="E25" s="538">
        <v>186</v>
      </c>
      <c r="F25" s="538">
        <v>247</v>
      </c>
      <c r="G25" s="214">
        <v>214.31</v>
      </c>
      <c r="H25" s="119"/>
      <c r="I25" s="580">
        <v>184</v>
      </c>
      <c r="J25" s="580">
        <v>490</v>
      </c>
      <c r="K25" s="688">
        <v>212.77</v>
      </c>
    </row>
    <row r="26" spans="1:11" ht="23.25" customHeight="1" x14ac:dyDescent="0.25">
      <c r="A26" s="1049" t="s">
        <v>93</v>
      </c>
      <c r="B26" s="1049"/>
      <c r="C26" s="656" t="s">
        <v>140</v>
      </c>
      <c r="D26" s="655" t="s">
        <v>91</v>
      </c>
      <c r="E26" s="538">
        <v>137</v>
      </c>
      <c r="F26" s="538">
        <v>160</v>
      </c>
      <c r="G26" s="214">
        <v>145.96</v>
      </c>
      <c r="H26" s="119"/>
      <c r="I26" s="580">
        <v>134</v>
      </c>
      <c r="J26" s="580">
        <v>154</v>
      </c>
      <c r="K26" s="688">
        <v>143.15</v>
      </c>
    </row>
    <row r="27" spans="1:11" ht="23.25" customHeight="1" x14ac:dyDescent="0.25">
      <c r="A27" s="912" t="s">
        <v>141</v>
      </c>
      <c r="B27" s="912"/>
      <c r="C27" s="656" t="s">
        <v>142</v>
      </c>
      <c r="D27" s="655" t="s">
        <v>91</v>
      </c>
      <c r="E27" s="538">
        <v>216</v>
      </c>
      <c r="F27" s="538">
        <v>344</v>
      </c>
      <c r="G27" s="214">
        <v>259.01</v>
      </c>
      <c r="H27" s="119"/>
      <c r="I27" s="580">
        <v>214</v>
      </c>
      <c r="J27" s="580">
        <v>348</v>
      </c>
      <c r="K27" s="688">
        <v>257.29000000000002</v>
      </c>
    </row>
    <row r="28" spans="1:11" ht="23.25" customHeight="1" x14ac:dyDescent="0.25">
      <c r="A28" s="1049" t="s">
        <v>143</v>
      </c>
      <c r="B28" s="1049"/>
      <c r="C28" s="656" t="s">
        <v>406</v>
      </c>
      <c r="D28" s="657"/>
      <c r="E28" s="231">
        <v>6.71</v>
      </c>
      <c r="F28" s="538">
        <v>8</v>
      </c>
      <c r="G28" s="214">
        <v>7.37</v>
      </c>
      <c r="H28" s="119"/>
      <c r="I28" s="580">
        <v>6.5</v>
      </c>
      <c r="J28" s="688">
        <v>7.87</v>
      </c>
      <c r="K28" s="688">
        <v>7.29</v>
      </c>
    </row>
    <row r="29" spans="1:11" ht="23.25" customHeight="1" x14ac:dyDescent="0.25">
      <c r="A29" s="1049" t="s">
        <v>144</v>
      </c>
      <c r="B29" s="1049"/>
      <c r="C29" s="656" t="s">
        <v>145</v>
      </c>
      <c r="D29" s="655" t="s">
        <v>91</v>
      </c>
      <c r="E29" s="538">
        <v>14</v>
      </c>
      <c r="F29" s="538">
        <v>23</v>
      </c>
      <c r="G29" s="214">
        <v>17.510000000000002</v>
      </c>
      <c r="H29" s="119"/>
      <c r="I29" s="580">
        <v>14</v>
      </c>
      <c r="J29" s="580">
        <v>28</v>
      </c>
      <c r="K29" s="688">
        <v>19.46</v>
      </c>
    </row>
    <row r="30" spans="1:11" ht="23.25" customHeight="1" x14ac:dyDescent="0.25">
      <c r="A30" s="1049" t="s">
        <v>146</v>
      </c>
      <c r="B30" s="1049"/>
      <c r="C30" s="656" t="s">
        <v>147</v>
      </c>
      <c r="D30" s="655" t="s">
        <v>91</v>
      </c>
      <c r="E30" s="538">
        <v>50</v>
      </c>
      <c r="F30" s="538">
        <v>72</v>
      </c>
      <c r="G30" s="214">
        <v>56.52</v>
      </c>
      <c r="H30" s="119"/>
      <c r="I30" s="580">
        <v>49</v>
      </c>
      <c r="J30" s="580">
        <v>73</v>
      </c>
      <c r="K30" s="688">
        <v>56.1</v>
      </c>
    </row>
    <row r="31" spans="1:11" ht="23.25" customHeight="1" x14ac:dyDescent="0.25">
      <c r="A31" s="1049" t="s">
        <v>148</v>
      </c>
      <c r="B31" s="1049"/>
      <c r="C31" s="656" t="s">
        <v>149</v>
      </c>
      <c r="D31" s="655" t="s">
        <v>91</v>
      </c>
      <c r="E31" s="538">
        <v>9.3000000000000007</v>
      </c>
      <c r="F31" s="538">
        <v>21.2</v>
      </c>
      <c r="G31" s="214">
        <v>17.77</v>
      </c>
      <c r="H31" s="119"/>
      <c r="I31" s="580">
        <v>9.3000000000000007</v>
      </c>
      <c r="J31" s="580">
        <v>21.2</v>
      </c>
      <c r="K31" s="688">
        <v>17.66</v>
      </c>
    </row>
    <row r="32" spans="1:11" ht="23.25" customHeight="1" x14ac:dyDescent="0.25">
      <c r="A32" s="1049" t="s">
        <v>150</v>
      </c>
      <c r="B32" s="1049"/>
      <c r="C32" s="658" t="s">
        <v>151</v>
      </c>
      <c r="D32" s="659" t="s">
        <v>103</v>
      </c>
      <c r="E32" s="538">
        <v>373</v>
      </c>
      <c r="F32" s="538">
        <v>594</v>
      </c>
      <c r="G32" s="214">
        <v>446.45</v>
      </c>
      <c r="H32" s="119"/>
      <c r="I32" s="580">
        <v>371</v>
      </c>
      <c r="J32" s="580">
        <v>596</v>
      </c>
      <c r="K32" s="688">
        <v>444.36</v>
      </c>
    </row>
    <row r="33" spans="1:11" ht="23.25" customHeight="1" x14ac:dyDescent="0.25">
      <c r="A33" s="1047" t="s">
        <v>152</v>
      </c>
      <c r="B33" s="1047"/>
      <c r="C33" s="656" t="s">
        <v>153</v>
      </c>
      <c r="D33" s="655" t="s">
        <v>91</v>
      </c>
      <c r="E33" s="538">
        <v>7.5</v>
      </c>
      <c r="F33" s="538">
        <v>12.5</v>
      </c>
      <c r="G33" s="214">
        <v>9.42</v>
      </c>
      <c r="H33" s="119"/>
      <c r="I33" s="580">
        <v>8.1</v>
      </c>
      <c r="J33" s="580">
        <v>17</v>
      </c>
      <c r="K33" s="688">
        <v>10.11</v>
      </c>
    </row>
    <row r="34" spans="1:11" ht="23.25" customHeight="1" x14ac:dyDescent="0.25">
      <c r="A34" s="1047" t="s">
        <v>154</v>
      </c>
      <c r="B34" s="1047"/>
      <c r="C34" s="656" t="s">
        <v>155</v>
      </c>
      <c r="D34" s="655" t="s">
        <v>91</v>
      </c>
      <c r="E34" s="538">
        <v>1.3</v>
      </c>
      <c r="F34" s="538">
        <v>2.4</v>
      </c>
      <c r="G34" s="214">
        <v>2.25</v>
      </c>
      <c r="H34" s="119"/>
      <c r="I34" s="580">
        <v>1.2</v>
      </c>
      <c r="J34" s="580">
        <v>3.1</v>
      </c>
      <c r="K34" s="688">
        <v>2.17</v>
      </c>
    </row>
    <row r="35" spans="1:11" ht="23.25" customHeight="1" thickBot="1" x14ac:dyDescent="0.3">
      <c r="A35" s="1048" t="s">
        <v>156</v>
      </c>
      <c r="B35" s="1048"/>
      <c r="C35" s="660" t="s">
        <v>157</v>
      </c>
      <c r="D35" s="661" t="s">
        <v>91</v>
      </c>
      <c r="E35" s="691">
        <v>41</v>
      </c>
      <c r="F35" s="691">
        <v>93</v>
      </c>
      <c r="G35" s="215">
        <v>65.7</v>
      </c>
      <c r="H35" s="120"/>
      <c r="I35" s="580">
        <v>40</v>
      </c>
      <c r="J35" s="580">
        <v>96</v>
      </c>
      <c r="K35" s="690">
        <v>64.510000000000005</v>
      </c>
    </row>
    <row r="36" spans="1:11" s="101" customFormat="1" ht="23.25" customHeight="1" thickTop="1" x14ac:dyDescent="0.25">
      <c r="A36" s="952" t="s">
        <v>481</v>
      </c>
      <c r="B36" s="952"/>
      <c r="C36" s="952"/>
      <c r="D36" s="952"/>
      <c r="E36" s="952"/>
      <c r="F36" s="952"/>
      <c r="G36" s="952"/>
      <c r="H36" s="952"/>
      <c r="I36" s="952"/>
      <c r="J36" s="952"/>
      <c r="K36" s="100" t="s">
        <v>65</v>
      </c>
    </row>
    <row r="37" spans="1:11" s="101" customFormat="1" ht="32.25" customHeight="1" x14ac:dyDescent="0.25">
      <c r="A37" s="216"/>
      <c r="B37" s="216"/>
      <c r="C37" s="216"/>
      <c r="D37" s="216"/>
      <c r="E37" s="216"/>
      <c r="F37" s="216"/>
      <c r="G37" s="216"/>
      <c r="H37" s="216"/>
      <c r="I37" s="216"/>
      <c r="J37" s="216"/>
      <c r="K37" s="100"/>
    </row>
    <row r="38" spans="1:11" ht="23.25" customHeight="1" x14ac:dyDescent="0.25">
      <c r="A38" s="905" t="s">
        <v>462</v>
      </c>
      <c r="B38" s="905"/>
      <c r="C38" s="905"/>
      <c r="D38" s="905"/>
      <c r="E38" s="905"/>
      <c r="F38" s="102"/>
      <c r="G38" s="102"/>
      <c r="H38" s="102"/>
      <c r="I38" s="102"/>
      <c r="J38" s="102"/>
      <c r="K38" s="413">
        <v>45</v>
      </c>
    </row>
    <row r="39" spans="1:11" ht="38.25" customHeight="1" x14ac:dyDescent="0.25">
      <c r="A39" s="907" t="s">
        <v>500</v>
      </c>
      <c r="B39" s="907"/>
      <c r="C39" s="907"/>
      <c r="D39" s="907"/>
      <c r="E39" s="907"/>
      <c r="F39" s="907"/>
      <c r="G39" s="907"/>
      <c r="H39" s="907"/>
      <c r="I39" s="907"/>
      <c r="J39" s="907"/>
      <c r="K39" s="907"/>
    </row>
    <row r="40" spans="1:11" ht="18.75" customHeight="1" x14ac:dyDescent="0.25">
      <c r="A40" s="907" t="s">
        <v>50</v>
      </c>
      <c r="B40" s="907"/>
      <c r="C40" s="907"/>
      <c r="D40" s="907"/>
      <c r="E40" s="907"/>
      <c r="F40" s="907"/>
      <c r="G40" s="907"/>
      <c r="H40" s="907"/>
      <c r="I40" s="907"/>
      <c r="J40" s="907"/>
      <c r="K40" s="907"/>
    </row>
    <row r="41" spans="1:11" ht="21.75" customHeight="1" thickBot="1" x14ac:dyDescent="0.3">
      <c r="A41" s="949" t="s">
        <v>692</v>
      </c>
      <c r="B41" s="949"/>
      <c r="C41" s="949"/>
      <c r="D41" s="949"/>
      <c r="E41" s="949"/>
      <c r="F41" s="949"/>
      <c r="G41" s="949"/>
      <c r="H41" s="949"/>
      <c r="I41" s="949"/>
      <c r="J41" s="949"/>
      <c r="K41" s="949"/>
    </row>
    <row r="42" spans="1:11" s="88" customFormat="1" ht="23.25" customHeight="1" thickTop="1" x14ac:dyDescent="0.2">
      <c r="A42" s="957" t="s">
        <v>165</v>
      </c>
      <c r="B42" s="957"/>
      <c r="C42" s="717"/>
      <c r="D42" s="957" t="s">
        <v>136</v>
      </c>
      <c r="E42" s="950" t="s">
        <v>217</v>
      </c>
      <c r="F42" s="950"/>
      <c r="G42" s="950"/>
      <c r="H42" s="716"/>
      <c r="I42" s="950" t="s">
        <v>83</v>
      </c>
      <c r="J42" s="950"/>
      <c r="K42" s="950"/>
    </row>
    <row r="43" spans="1:11" s="87" customFormat="1" ht="23.25" customHeight="1" x14ac:dyDescent="0.25">
      <c r="A43" s="1044"/>
      <c r="B43" s="1044"/>
      <c r="C43" s="718"/>
      <c r="D43" s="1044"/>
      <c r="E43" s="811" t="s">
        <v>70</v>
      </c>
      <c r="F43" s="811" t="s">
        <v>71</v>
      </c>
      <c r="G43" s="811" t="s">
        <v>84</v>
      </c>
      <c r="H43" s="812"/>
      <c r="I43" s="811" t="s">
        <v>70</v>
      </c>
      <c r="J43" s="811" t="s">
        <v>71</v>
      </c>
      <c r="K43" s="811" t="s">
        <v>84</v>
      </c>
    </row>
    <row r="44" spans="1:11" ht="23.25" customHeight="1" x14ac:dyDescent="0.25">
      <c r="A44" s="1046" t="s">
        <v>90</v>
      </c>
      <c r="B44" s="1046"/>
      <c r="C44" s="654" t="s">
        <v>137</v>
      </c>
      <c r="D44" s="655" t="s">
        <v>512</v>
      </c>
      <c r="E44" s="583">
        <v>0.1</v>
      </c>
      <c r="F44" s="583">
        <v>37</v>
      </c>
      <c r="G44" s="687">
        <v>0.57999999999999996</v>
      </c>
      <c r="H44" s="583"/>
      <c r="I44" s="583">
        <v>0.1</v>
      </c>
      <c r="J44" s="583">
        <v>4.4000000000000004</v>
      </c>
      <c r="K44" s="687">
        <v>0.56000000000000005</v>
      </c>
    </row>
    <row r="45" spans="1:11" ht="23.25" customHeight="1" x14ac:dyDescent="0.25">
      <c r="A45" s="1049" t="s">
        <v>138</v>
      </c>
      <c r="B45" s="1049"/>
      <c r="C45" s="656" t="s">
        <v>139</v>
      </c>
      <c r="D45" s="655" t="s">
        <v>91</v>
      </c>
      <c r="E45" s="580">
        <v>160</v>
      </c>
      <c r="F45" s="580">
        <v>786</v>
      </c>
      <c r="G45" s="688">
        <v>232.89</v>
      </c>
      <c r="H45" s="580"/>
      <c r="I45" s="580">
        <v>159</v>
      </c>
      <c r="J45" s="580">
        <v>500</v>
      </c>
      <c r="K45" s="688">
        <v>310.07</v>
      </c>
    </row>
    <row r="46" spans="1:11" ht="23.25" customHeight="1" x14ac:dyDescent="0.25">
      <c r="A46" s="1049" t="s">
        <v>93</v>
      </c>
      <c r="B46" s="1049"/>
      <c r="C46" s="656" t="s">
        <v>140</v>
      </c>
      <c r="D46" s="655" t="s">
        <v>91</v>
      </c>
      <c r="E46" s="580">
        <v>145</v>
      </c>
      <c r="F46" s="580">
        <v>247</v>
      </c>
      <c r="G46" s="688">
        <v>179.9</v>
      </c>
      <c r="H46" s="580"/>
      <c r="I46" s="580">
        <v>115</v>
      </c>
      <c r="J46" s="580">
        <v>284</v>
      </c>
      <c r="K46" s="688">
        <v>170.86</v>
      </c>
    </row>
    <row r="47" spans="1:11" ht="23.25" customHeight="1" x14ac:dyDescent="0.25">
      <c r="A47" s="912" t="s">
        <v>141</v>
      </c>
      <c r="B47" s="912"/>
      <c r="C47" s="656" t="s">
        <v>142</v>
      </c>
      <c r="D47" s="655" t="s">
        <v>91</v>
      </c>
      <c r="E47" s="580">
        <v>208</v>
      </c>
      <c r="F47" s="580">
        <v>940</v>
      </c>
      <c r="G47" s="688">
        <v>343.48</v>
      </c>
      <c r="H47" s="580"/>
      <c r="I47" s="580">
        <v>218</v>
      </c>
      <c r="J47" s="580">
        <v>1000</v>
      </c>
      <c r="K47" s="688">
        <v>486.41</v>
      </c>
    </row>
    <row r="48" spans="1:11" ht="23.25" customHeight="1" x14ac:dyDescent="0.25">
      <c r="A48" s="1049" t="s">
        <v>143</v>
      </c>
      <c r="B48" s="1049"/>
      <c r="C48" s="656" t="s">
        <v>406</v>
      </c>
      <c r="D48" s="657"/>
      <c r="E48" s="580">
        <v>7.3</v>
      </c>
      <c r="F48" s="580">
        <v>8.1999999999999993</v>
      </c>
      <c r="G48" s="688">
        <v>7.98</v>
      </c>
      <c r="H48" s="580"/>
      <c r="I48" s="580">
        <v>7.2</v>
      </c>
      <c r="J48" s="580">
        <v>8.1999999999999993</v>
      </c>
      <c r="K48" s="688">
        <v>7.81</v>
      </c>
    </row>
    <row r="49" spans="1:14" ht="23.25" customHeight="1" x14ac:dyDescent="0.25">
      <c r="A49" s="1049" t="s">
        <v>144</v>
      </c>
      <c r="B49" s="1049"/>
      <c r="C49" s="656" t="s">
        <v>145</v>
      </c>
      <c r="D49" s="655" t="s">
        <v>91</v>
      </c>
      <c r="E49" s="580">
        <v>8</v>
      </c>
      <c r="F49" s="580">
        <v>45</v>
      </c>
      <c r="G49" s="688">
        <v>20.77</v>
      </c>
      <c r="H49" s="580"/>
      <c r="I49" s="580">
        <v>8</v>
      </c>
      <c r="J49" s="580">
        <v>70</v>
      </c>
      <c r="K49" s="688">
        <v>33.46</v>
      </c>
    </row>
    <row r="50" spans="1:14" ht="23.25" customHeight="1" x14ac:dyDescent="0.25">
      <c r="A50" s="1049" t="s">
        <v>146</v>
      </c>
      <c r="B50" s="1049"/>
      <c r="C50" s="656" t="s">
        <v>147</v>
      </c>
      <c r="D50" s="655" t="s">
        <v>91</v>
      </c>
      <c r="E50" s="580">
        <v>35</v>
      </c>
      <c r="F50" s="580">
        <v>205</v>
      </c>
      <c r="G50" s="688">
        <v>48.6</v>
      </c>
      <c r="H50" s="584"/>
      <c r="I50" s="580">
        <v>37</v>
      </c>
      <c r="J50" s="580">
        <v>129</v>
      </c>
      <c r="K50" s="688">
        <v>72.02</v>
      </c>
      <c r="N50" s="580"/>
    </row>
    <row r="51" spans="1:14" ht="23.25" customHeight="1" x14ac:dyDescent="0.25">
      <c r="A51" s="1049" t="s">
        <v>148</v>
      </c>
      <c r="B51" s="1049"/>
      <c r="C51" s="656" t="s">
        <v>149</v>
      </c>
      <c r="D51" s="655" t="s">
        <v>91</v>
      </c>
      <c r="E51" s="580">
        <v>14</v>
      </c>
      <c r="F51" s="580">
        <v>67</v>
      </c>
      <c r="G51" s="688">
        <v>27.15</v>
      </c>
      <c r="H51" s="580"/>
      <c r="I51" s="580">
        <v>11</v>
      </c>
      <c r="J51" s="580">
        <v>68</v>
      </c>
      <c r="K51" s="688">
        <v>31.73</v>
      </c>
    </row>
    <row r="52" spans="1:14" ht="23.25" customHeight="1" x14ac:dyDescent="0.25">
      <c r="A52" s="1049" t="s">
        <v>150</v>
      </c>
      <c r="B52" s="1049"/>
      <c r="C52" s="658" t="s">
        <v>151</v>
      </c>
      <c r="D52" s="659" t="s">
        <v>103</v>
      </c>
      <c r="E52" s="580">
        <v>358</v>
      </c>
      <c r="F52" s="580">
        <v>1450</v>
      </c>
      <c r="G52" s="688">
        <v>565.45000000000005</v>
      </c>
      <c r="H52" s="585"/>
      <c r="I52" s="580">
        <v>350</v>
      </c>
      <c r="J52" s="580">
        <v>1363</v>
      </c>
      <c r="K52" s="688">
        <v>739.78</v>
      </c>
    </row>
    <row r="53" spans="1:14" ht="23.25" customHeight="1" x14ac:dyDescent="0.25">
      <c r="A53" s="1047" t="s">
        <v>152</v>
      </c>
      <c r="B53" s="1047"/>
      <c r="C53" s="656" t="s">
        <v>153</v>
      </c>
      <c r="D53" s="655" t="s">
        <v>91</v>
      </c>
      <c r="E53" s="585">
        <v>12</v>
      </c>
      <c r="F53" s="585">
        <v>57</v>
      </c>
      <c r="G53" s="689">
        <v>23.33</v>
      </c>
      <c r="H53" s="585"/>
      <c r="I53" s="580">
        <v>7</v>
      </c>
      <c r="J53" s="580">
        <v>88</v>
      </c>
      <c r="K53" s="688">
        <v>29.8</v>
      </c>
    </row>
    <row r="54" spans="1:14" ht="23.25" customHeight="1" x14ac:dyDescent="0.25">
      <c r="A54" s="1047" t="s">
        <v>154</v>
      </c>
      <c r="B54" s="1047"/>
      <c r="C54" s="656" t="s">
        <v>155</v>
      </c>
      <c r="D54" s="655" t="s">
        <v>91</v>
      </c>
      <c r="E54" s="585">
        <v>0.5</v>
      </c>
      <c r="F54" s="585">
        <v>2</v>
      </c>
      <c r="G54" s="689">
        <v>1.19</v>
      </c>
      <c r="H54" s="585"/>
      <c r="I54" s="585">
        <v>0.4</v>
      </c>
      <c r="J54" s="585">
        <v>3.8</v>
      </c>
      <c r="K54" s="689">
        <v>1.79</v>
      </c>
    </row>
    <row r="55" spans="1:14" ht="23.25" customHeight="1" thickBot="1" x14ac:dyDescent="0.3">
      <c r="A55" s="1048" t="s">
        <v>156</v>
      </c>
      <c r="B55" s="1048"/>
      <c r="C55" s="660" t="s">
        <v>157</v>
      </c>
      <c r="D55" s="661" t="s">
        <v>91</v>
      </c>
      <c r="E55" s="581">
        <v>12</v>
      </c>
      <c r="F55" s="581">
        <v>663</v>
      </c>
      <c r="G55" s="690">
        <v>71.67</v>
      </c>
      <c r="H55" s="581"/>
      <c r="I55" s="581">
        <v>9</v>
      </c>
      <c r="J55" s="581">
        <v>396</v>
      </c>
      <c r="K55" s="690">
        <v>150.54</v>
      </c>
    </row>
    <row r="56" spans="1:14" ht="43.5" customHeight="1" thickTop="1" x14ac:dyDescent="0.25">
      <c r="A56" s="216"/>
      <c r="B56" s="216"/>
      <c r="C56" s="216"/>
      <c r="D56" s="216"/>
      <c r="E56" s="216"/>
      <c r="F56" s="216"/>
      <c r="G56" s="216"/>
      <c r="H56" s="216"/>
      <c r="I56" s="216"/>
      <c r="J56" s="216"/>
    </row>
    <row r="57" spans="1:14" ht="30" customHeight="1" x14ac:dyDescent="0.25">
      <c r="A57" s="907" t="s">
        <v>501</v>
      </c>
      <c r="B57" s="907"/>
      <c r="C57" s="907"/>
      <c r="D57" s="907"/>
      <c r="E57" s="907"/>
      <c r="F57" s="907"/>
      <c r="G57" s="907"/>
      <c r="H57" s="907"/>
      <c r="I57" s="907"/>
      <c r="J57" s="907"/>
      <c r="K57" s="907"/>
    </row>
    <row r="58" spans="1:14" ht="21.75" customHeight="1" x14ac:dyDescent="0.25">
      <c r="A58" s="907" t="s">
        <v>50</v>
      </c>
      <c r="B58" s="907"/>
      <c r="C58" s="907"/>
      <c r="D58" s="907"/>
      <c r="E58" s="907"/>
      <c r="F58" s="907"/>
      <c r="G58" s="907"/>
      <c r="H58" s="907"/>
      <c r="I58" s="907"/>
      <c r="J58" s="907"/>
      <c r="K58" s="907"/>
    </row>
    <row r="59" spans="1:14" ht="21.75" customHeight="1" thickBot="1" x14ac:dyDescent="0.3">
      <c r="A59" s="949" t="s">
        <v>692</v>
      </c>
      <c r="B59" s="949"/>
      <c r="C59" s="949"/>
      <c r="D59" s="949"/>
      <c r="E59" s="949"/>
      <c r="F59" s="949"/>
      <c r="G59" s="949"/>
      <c r="H59" s="949"/>
      <c r="I59" s="949"/>
      <c r="J59" s="949"/>
      <c r="K59" s="949"/>
    </row>
    <row r="60" spans="1:14" ht="23.25" customHeight="1" thickTop="1" x14ac:dyDescent="0.25">
      <c r="A60" s="957" t="s">
        <v>165</v>
      </c>
      <c r="B60" s="957"/>
      <c r="C60" s="717"/>
      <c r="D60" s="957" t="s">
        <v>136</v>
      </c>
      <c r="E60" s="950" t="s">
        <v>217</v>
      </c>
      <c r="F60" s="950"/>
      <c r="G60" s="950"/>
      <c r="H60" s="716"/>
      <c r="I60" s="950" t="s">
        <v>83</v>
      </c>
      <c r="J60" s="950"/>
      <c r="K60" s="950"/>
    </row>
    <row r="61" spans="1:14" ht="23.25" customHeight="1" x14ac:dyDescent="0.25">
      <c r="A61" s="1044"/>
      <c r="B61" s="1044"/>
      <c r="C61" s="718"/>
      <c r="D61" s="1044"/>
      <c r="E61" s="811" t="s">
        <v>70</v>
      </c>
      <c r="F61" s="811" t="s">
        <v>71</v>
      </c>
      <c r="G61" s="811" t="s">
        <v>84</v>
      </c>
      <c r="H61" s="812"/>
      <c r="I61" s="811" t="s">
        <v>70</v>
      </c>
      <c r="J61" s="811" t="s">
        <v>71</v>
      </c>
      <c r="K61" s="811" t="s">
        <v>84</v>
      </c>
    </row>
    <row r="62" spans="1:14" ht="23.25" customHeight="1" x14ac:dyDescent="0.25">
      <c r="A62" s="1046" t="s">
        <v>90</v>
      </c>
      <c r="B62" s="1046"/>
      <c r="C62" s="654" t="s">
        <v>137</v>
      </c>
      <c r="D62" s="655" t="s">
        <v>512</v>
      </c>
      <c r="E62" s="214">
        <v>4.8</v>
      </c>
      <c r="F62" s="538">
        <v>250</v>
      </c>
      <c r="G62" s="214">
        <v>53.64</v>
      </c>
      <c r="H62" s="41"/>
      <c r="I62" s="214">
        <v>0.7</v>
      </c>
      <c r="J62" s="190">
        <v>5</v>
      </c>
      <c r="K62" s="682">
        <v>4.28</v>
      </c>
    </row>
    <row r="63" spans="1:14" ht="23.25" customHeight="1" x14ac:dyDescent="0.25">
      <c r="A63" s="1049" t="s">
        <v>138</v>
      </c>
      <c r="B63" s="1049"/>
      <c r="C63" s="656" t="s">
        <v>139</v>
      </c>
      <c r="D63" s="655" t="s">
        <v>91</v>
      </c>
      <c r="E63" s="538">
        <v>165</v>
      </c>
      <c r="F63" s="538">
        <v>235</v>
      </c>
      <c r="G63" s="214">
        <v>191.02</v>
      </c>
      <c r="H63" s="89"/>
      <c r="I63" s="190">
        <v>167</v>
      </c>
      <c r="J63" s="190">
        <v>237</v>
      </c>
      <c r="K63" s="682">
        <v>191.65</v>
      </c>
    </row>
    <row r="64" spans="1:14" ht="23.25" customHeight="1" x14ac:dyDescent="0.25">
      <c r="A64" s="1049" t="s">
        <v>93</v>
      </c>
      <c r="B64" s="1049"/>
      <c r="C64" s="656" t="s">
        <v>140</v>
      </c>
      <c r="D64" s="655" t="s">
        <v>91</v>
      </c>
      <c r="E64" s="538">
        <v>124</v>
      </c>
      <c r="F64" s="538">
        <v>199</v>
      </c>
      <c r="G64" s="214">
        <v>148.38999999999999</v>
      </c>
      <c r="H64" s="46"/>
      <c r="I64" s="190">
        <v>123</v>
      </c>
      <c r="J64" s="190">
        <v>198</v>
      </c>
      <c r="K64" s="682">
        <v>148.26</v>
      </c>
    </row>
    <row r="65" spans="1:11" ht="23.25" customHeight="1" x14ac:dyDescent="0.25">
      <c r="A65" s="912" t="s">
        <v>141</v>
      </c>
      <c r="B65" s="912"/>
      <c r="C65" s="656" t="s">
        <v>142</v>
      </c>
      <c r="D65" s="655" t="s">
        <v>91</v>
      </c>
      <c r="E65" s="538">
        <v>208</v>
      </c>
      <c r="F65" s="538">
        <v>406</v>
      </c>
      <c r="G65" s="214">
        <v>267.12</v>
      </c>
      <c r="H65" s="46"/>
      <c r="I65" s="190">
        <v>206</v>
      </c>
      <c r="J65" s="190">
        <v>408</v>
      </c>
      <c r="K65" s="682">
        <v>268.16000000000003</v>
      </c>
    </row>
    <row r="66" spans="1:11" ht="23.25" customHeight="1" x14ac:dyDescent="0.25">
      <c r="A66" s="1049" t="s">
        <v>143</v>
      </c>
      <c r="B66" s="1049"/>
      <c r="C66" s="656" t="s">
        <v>406</v>
      </c>
      <c r="D66" s="657"/>
      <c r="E66" s="214">
        <v>7.2</v>
      </c>
      <c r="F66" s="538">
        <v>8.1</v>
      </c>
      <c r="G66" s="214">
        <v>7.25</v>
      </c>
      <c r="H66" s="36"/>
      <c r="I66" s="190">
        <v>7.2</v>
      </c>
      <c r="J66" s="190">
        <v>8.1</v>
      </c>
      <c r="K66" s="682">
        <v>7.25</v>
      </c>
    </row>
    <row r="67" spans="1:11" ht="23.25" customHeight="1" x14ac:dyDescent="0.25">
      <c r="A67" s="1049" t="s">
        <v>144</v>
      </c>
      <c r="B67" s="1049"/>
      <c r="C67" s="656" t="s">
        <v>145</v>
      </c>
      <c r="D67" s="655" t="s">
        <v>91</v>
      </c>
      <c r="E67" s="538">
        <v>11</v>
      </c>
      <c r="F67" s="538">
        <v>28</v>
      </c>
      <c r="G67" s="214">
        <v>17.47</v>
      </c>
      <c r="H67" s="46"/>
      <c r="I67" s="190">
        <v>11</v>
      </c>
      <c r="J67" s="190">
        <v>27</v>
      </c>
      <c r="K67" s="682">
        <v>17.61</v>
      </c>
    </row>
    <row r="68" spans="1:11" ht="23.25" customHeight="1" x14ac:dyDescent="0.25">
      <c r="A68" s="1049" t="s">
        <v>146</v>
      </c>
      <c r="B68" s="1049"/>
      <c r="C68" s="656" t="s">
        <v>147</v>
      </c>
      <c r="D68" s="655" t="s">
        <v>91</v>
      </c>
      <c r="E68" s="538">
        <v>40</v>
      </c>
      <c r="F68" s="538">
        <v>59</v>
      </c>
      <c r="G68" s="214">
        <v>48.74</v>
      </c>
      <c r="H68" s="46"/>
      <c r="I68" s="306">
        <v>40</v>
      </c>
      <c r="J68" s="190">
        <v>59</v>
      </c>
      <c r="K68" s="683">
        <v>49.16</v>
      </c>
    </row>
    <row r="69" spans="1:11" ht="23.25" customHeight="1" x14ac:dyDescent="0.25">
      <c r="A69" s="1049" t="s">
        <v>148</v>
      </c>
      <c r="B69" s="1049"/>
      <c r="C69" s="656" t="s">
        <v>149</v>
      </c>
      <c r="D69" s="655" t="s">
        <v>91</v>
      </c>
      <c r="E69" s="538">
        <v>9</v>
      </c>
      <c r="F69" s="538">
        <v>30</v>
      </c>
      <c r="G69" s="214">
        <v>16.989999999999998</v>
      </c>
      <c r="H69" s="46"/>
      <c r="I69" s="306">
        <v>10</v>
      </c>
      <c r="J69" s="190">
        <v>28</v>
      </c>
      <c r="K69" s="683">
        <v>16.84</v>
      </c>
    </row>
    <row r="70" spans="1:11" ht="23.25" customHeight="1" x14ac:dyDescent="0.25">
      <c r="A70" s="1049" t="s">
        <v>150</v>
      </c>
      <c r="B70" s="1049"/>
      <c r="C70" s="658" t="s">
        <v>151</v>
      </c>
      <c r="D70" s="659" t="s">
        <v>103</v>
      </c>
      <c r="E70" s="538">
        <v>354</v>
      </c>
      <c r="F70" s="538">
        <v>583</v>
      </c>
      <c r="G70" s="214">
        <v>430.6</v>
      </c>
      <c r="H70" s="90"/>
      <c r="I70" s="306">
        <v>355</v>
      </c>
      <c r="J70" s="190">
        <v>588</v>
      </c>
      <c r="K70" s="683">
        <v>433.83</v>
      </c>
    </row>
    <row r="71" spans="1:11" ht="23.25" customHeight="1" x14ac:dyDescent="0.25">
      <c r="A71" s="1047" t="s">
        <v>152</v>
      </c>
      <c r="B71" s="1047"/>
      <c r="C71" s="656" t="s">
        <v>153</v>
      </c>
      <c r="D71" s="655" t="s">
        <v>91</v>
      </c>
      <c r="E71" s="538">
        <v>6</v>
      </c>
      <c r="F71" s="538">
        <v>30</v>
      </c>
      <c r="G71" s="214">
        <v>11.67</v>
      </c>
      <c r="H71" s="46"/>
      <c r="I71" s="306">
        <v>6</v>
      </c>
      <c r="J71" s="190">
        <v>30</v>
      </c>
      <c r="K71" s="683">
        <v>11.93</v>
      </c>
    </row>
    <row r="72" spans="1:11" ht="23.25" customHeight="1" x14ac:dyDescent="0.25">
      <c r="A72" s="1047" t="s">
        <v>154</v>
      </c>
      <c r="B72" s="1047"/>
      <c r="C72" s="656" t="s">
        <v>155</v>
      </c>
      <c r="D72" s="655" t="s">
        <v>91</v>
      </c>
      <c r="E72" s="214">
        <v>1.3</v>
      </c>
      <c r="F72" s="538">
        <v>4.3</v>
      </c>
      <c r="G72" s="214">
        <v>1.67</v>
      </c>
      <c r="H72" s="48"/>
      <c r="I72" s="306">
        <v>1.2</v>
      </c>
      <c r="J72" s="306">
        <v>4.2</v>
      </c>
      <c r="K72" s="683">
        <v>1.69</v>
      </c>
    </row>
    <row r="73" spans="1:11" ht="23.25" customHeight="1" thickBot="1" x14ac:dyDescent="0.3">
      <c r="A73" s="1048" t="s">
        <v>156</v>
      </c>
      <c r="B73" s="1048"/>
      <c r="C73" s="660" t="s">
        <v>157</v>
      </c>
      <c r="D73" s="661" t="s">
        <v>91</v>
      </c>
      <c r="E73" s="215">
        <v>23</v>
      </c>
      <c r="F73" s="691">
        <v>105</v>
      </c>
      <c r="G73" s="215">
        <v>43.96</v>
      </c>
      <c r="H73" s="47"/>
      <c r="I73" s="540">
        <v>22</v>
      </c>
      <c r="J73" s="540">
        <v>104</v>
      </c>
      <c r="K73" s="684">
        <v>45.05</v>
      </c>
    </row>
    <row r="74" spans="1:11" s="101" customFormat="1" ht="23.25" customHeight="1" thickTop="1" x14ac:dyDescent="0.25">
      <c r="A74" s="952" t="s">
        <v>481</v>
      </c>
      <c r="B74" s="952"/>
      <c r="C74" s="952"/>
      <c r="D74" s="952"/>
      <c r="E74" s="952"/>
      <c r="F74" s="952"/>
      <c r="G74" s="952"/>
      <c r="H74" s="952"/>
      <c r="I74" s="952"/>
      <c r="J74" s="952"/>
      <c r="K74" s="100" t="s">
        <v>65</v>
      </c>
    </row>
    <row r="75" spans="1:11" s="101" customFormat="1" ht="39" customHeight="1" x14ac:dyDescent="0.25">
      <c r="A75" s="216"/>
      <c r="B75" s="216"/>
      <c r="C75" s="216"/>
      <c r="D75" s="216"/>
      <c r="E75" s="216"/>
      <c r="F75" s="216"/>
      <c r="G75" s="216"/>
      <c r="H75" s="216"/>
      <c r="I75" s="216"/>
      <c r="J75" s="216"/>
      <c r="K75" s="100"/>
    </row>
    <row r="76" spans="1:11" ht="23.25" customHeight="1" x14ac:dyDescent="0.25">
      <c r="A76" s="905" t="s">
        <v>462</v>
      </c>
      <c r="B76" s="905"/>
      <c r="C76" s="905"/>
      <c r="D76" s="905"/>
      <c r="E76" s="905"/>
      <c r="F76" s="102"/>
      <c r="G76" s="102"/>
      <c r="H76" s="102"/>
      <c r="I76" s="102"/>
      <c r="J76" s="102"/>
      <c r="K76" s="413">
        <v>46</v>
      </c>
    </row>
    <row r="77" spans="1:11" ht="34.5" customHeight="1" x14ac:dyDescent="0.25">
      <c r="A77" s="907" t="s">
        <v>500</v>
      </c>
      <c r="B77" s="907"/>
      <c r="C77" s="907"/>
      <c r="D77" s="907"/>
      <c r="E77" s="907"/>
      <c r="F77" s="907"/>
      <c r="G77" s="907"/>
      <c r="H77" s="907"/>
      <c r="I77" s="907"/>
      <c r="J77" s="907"/>
      <c r="K77" s="907"/>
    </row>
    <row r="78" spans="1:11" ht="18.75" customHeight="1" x14ac:dyDescent="0.25">
      <c r="A78" s="907" t="s">
        <v>51</v>
      </c>
      <c r="B78" s="907"/>
      <c r="C78" s="907"/>
      <c r="D78" s="907"/>
      <c r="E78" s="907"/>
      <c r="F78" s="907"/>
      <c r="G78" s="907"/>
      <c r="H78" s="907"/>
      <c r="I78" s="907"/>
      <c r="J78" s="907"/>
      <c r="K78" s="907"/>
    </row>
    <row r="79" spans="1:11" ht="23.25" customHeight="1" thickBot="1" x14ac:dyDescent="0.3">
      <c r="A79" s="949" t="s">
        <v>692</v>
      </c>
      <c r="B79" s="949"/>
      <c r="C79" s="949"/>
      <c r="D79" s="949"/>
      <c r="E79" s="949"/>
      <c r="F79" s="949"/>
      <c r="G79" s="949"/>
      <c r="H79" s="949"/>
      <c r="I79" s="949"/>
      <c r="J79" s="949"/>
      <c r="K79" s="949"/>
    </row>
    <row r="80" spans="1:11" ht="23.25" customHeight="1" thickTop="1" x14ac:dyDescent="0.25">
      <c r="A80" s="957" t="s">
        <v>165</v>
      </c>
      <c r="B80" s="957"/>
      <c r="C80" s="717"/>
      <c r="D80" s="957" t="s">
        <v>136</v>
      </c>
      <c r="E80" s="950" t="s">
        <v>217</v>
      </c>
      <c r="F80" s="950"/>
      <c r="G80" s="950"/>
      <c r="H80" s="716"/>
      <c r="I80" s="950" t="s">
        <v>83</v>
      </c>
      <c r="J80" s="950"/>
      <c r="K80" s="950"/>
    </row>
    <row r="81" spans="1:11" ht="23.25" customHeight="1" x14ac:dyDescent="0.25">
      <c r="A81" s="1044"/>
      <c r="B81" s="1044"/>
      <c r="C81" s="718"/>
      <c r="D81" s="1044"/>
      <c r="E81" s="825" t="s">
        <v>70</v>
      </c>
      <c r="F81" s="825" t="s">
        <v>71</v>
      </c>
      <c r="G81" s="825" t="s">
        <v>84</v>
      </c>
      <c r="H81" s="812"/>
      <c r="I81" s="825" t="s">
        <v>70</v>
      </c>
      <c r="J81" s="825" t="s">
        <v>71</v>
      </c>
      <c r="K81" s="825" t="s">
        <v>84</v>
      </c>
    </row>
    <row r="82" spans="1:11" ht="23.25" customHeight="1" x14ac:dyDescent="0.25">
      <c r="A82" s="1046" t="s">
        <v>90</v>
      </c>
      <c r="B82" s="1046"/>
      <c r="C82" s="654" t="s">
        <v>137</v>
      </c>
      <c r="D82" s="655" t="s">
        <v>512</v>
      </c>
      <c r="E82" s="190">
        <v>1.3</v>
      </c>
      <c r="F82" s="190">
        <v>11</v>
      </c>
      <c r="G82" s="682">
        <v>5.63</v>
      </c>
      <c r="H82" s="190"/>
      <c r="I82" s="190">
        <v>0.3</v>
      </c>
      <c r="J82" s="190">
        <v>10</v>
      </c>
      <c r="K82" s="682">
        <v>2.52</v>
      </c>
    </row>
    <row r="83" spans="1:11" ht="23.25" customHeight="1" x14ac:dyDescent="0.25">
      <c r="A83" s="1049" t="s">
        <v>138</v>
      </c>
      <c r="B83" s="1049"/>
      <c r="C83" s="656" t="s">
        <v>139</v>
      </c>
      <c r="D83" s="655" t="s">
        <v>91</v>
      </c>
      <c r="E83" s="190">
        <v>410</v>
      </c>
      <c r="F83" s="190">
        <v>1180</v>
      </c>
      <c r="G83" s="682">
        <v>830.52</v>
      </c>
      <c r="H83" s="190"/>
      <c r="I83" s="190">
        <v>88</v>
      </c>
      <c r="J83" s="190">
        <v>995</v>
      </c>
      <c r="K83" s="682">
        <v>720.25</v>
      </c>
    </row>
    <row r="84" spans="1:11" ht="23.25" customHeight="1" x14ac:dyDescent="0.25">
      <c r="A84" s="1049" t="s">
        <v>93</v>
      </c>
      <c r="B84" s="1049"/>
      <c r="C84" s="656" t="s">
        <v>140</v>
      </c>
      <c r="D84" s="655" t="s">
        <v>91</v>
      </c>
      <c r="E84" s="190">
        <v>168</v>
      </c>
      <c r="F84" s="190">
        <v>368</v>
      </c>
      <c r="G84" s="682">
        <v>228.22</v>
      </c>
      <c r="H84" s="190"/>
      <c r="I84" s="190">
        <v>33</v>
      </c>
      <c r="J84" s="190">
        <v>254</v>
      </c>
      <c r="K84" s="682">
        <v>203.18</v>
      </c>
    </row>
    <row r="85" spans="1:11" ht="23.25" customHeight="1" x14ac:dyDescent="0.25">
      <c r="A85" s="912" t="s">
        <v>141</v>
      </c>
      <c r="B85" s="912"/>
      <c r="C85" s="656" t="s">
        <v>142</v>
      </c>
      <c r="D85" s="655" t="s">
        <v>91</v>
      </c>
      <c r="E85" s="190">
        <v>816</v>
      </c>
      <c r="F85" s="190">
        <v>2128</v>
      </c>
      <c r="G85" s="682">
        <v>1462.44</v>
      </c>
      <c r="H85" s="190"/>
      <c r="I85" s="190">
        <v>148</v>
      </c>
      <c r="J85" s="190">
        <v>1742</v>
      </c>
      <c r="K85" s="682">
        <v>1274.29</v>
      </c>
    </row>
    <row r="86" spans="1:11" ht="23.25" customHeight="1" x14ac:dyDescent="0.25">
      <c r="A86" s="1049" t="s">
        <v>143</v>
      </c>
      <c r="B86" s="1049"/>
      <c r="C86" s="656" t="s">
        <v>406</v>
      </c>
      <c r="D86" s="657"/>
      <c r="E86" s="190">
        <v>6.8</v>
      </c>
      <c r="F86" s="190">
        <v>7.9</v>
      </c>
      <c r="G86" s="682">
        <v>7.3</v>
      </c>
      <c r="H86" s="190"/>
      <c r="I86" s="190">
        <v>6.9</v>
      </c>
      <c r="J86" s="190">
        <v>7.8</v>
      </c>
      <c r="K86" s="682">
        <v>7.35</v>
      </c>
    </row>
    <row r="87" spans="1:11" ht="23.25" customHeight="1" x14ac:dyDescent="0.25">
      <c r="A87" s="1049" t="s">
        <v>144</v>
      </c>
      <c r="B87" s="1049"/>
      <c r="C87" s="656" t="s">
        <v>145</v>
      </c>
      <c r="D87" s="655" t="s">
        <v>91</v>
      </c>
      <c r="E87" s="190">
        <v>86</v>
      </c>
      <c r="F87" s="190">
        <v>294</v>
      </c>
      <c r="G87" s="682">
        <v>204.74</v>
      </c>
      <c r="H87" s="190"/>
      <c r="I87" s="190">
        <v>14</v>
      </c>
      <c r="J87" s="190">
        <v>262</v>
      </c>
      <c r="K87" s="682">
        <v>178.29</v>
      </c>
    </row>
    <row r="88" spans="1:11" ht="23.25" customHeight="1" x14ac:dyDescent="0.25">
      <c r="A88" s="1049" t="s">
        <v>146</v>
      </c>
      <c r="B88" s="1049"/>
      <c r="C88" s="656" t="s">
        <v>147</v>
      </c>
      <c r="D88" s="655" t="s">
        <v>91</v>
      </c>
      <c r="E88" s="190">
        <v>124</v>
      </c>
      <c r="F88" s="190">
        <v>372</v>
      </c>
      <c r="G88" s="682">
        <v>220.15</v>
      </c>
      <c r="H88" s="190"/>
      <c r="I88" s="190">
        <v>30</v>
      </c>
      <c r="J88" s="190">
        <v>284</v>
      </c>
      <c r="K88" s="682">
        <v>192.21</v>
      </c>
    </row>
    <row r="89" spans="1:11" ht="23.25" customHeight="1" x14ac:dyDescent="0.25">
      <c r="A89" s="1049" t="s">
        <v>148</v>
      </c>
      <c r="B89" s="1049"/>
      <c r="C89" s="656" t="s">
        <v>149</v>
      </c>
      <c r="D89" s="655" t="s">
        <v>91</v>
      </c>
      <c r="E89" s="190">
        <v>24</v>
      </c>
      <c r="F89" s="190">
        <v>92</v>
      </c>
      <c r="G89" s="682">
        <v>67.150000000000006</v>
      </c>
      <c r="H89" s="190"/>
      <c r="I89" s="190">
        <v>3</v>
      </c>
      <c r="J89" s="190">
        <v>91</v>
      </c>
      <c r="K89" s="682">
        <v>57.14</v>
      </c>
    </row>
    <row r="90" spans="1:11" ht="23.25" customHeight="1" x14ac:dyDescent="0.25">
      <c r="A90" s="1049" t="s">
        <v>150</v>
      </c>
      <c r="B90" s="1049"/>
      <c r="C90" s="658" t="s">
        <v>151</v>
      </c>
      <c r="D90" s="659" t="s">
        <v>103</v>
      </c>
      <c r="E90" s="190">
        <v>1199</v>
      </c>
      <c r="F90" s="190">
        <v>3040</v>
      </c>
      <c r="G90" s="682">
        <v>2120.6999999999998</v>
      </c>
      <c r="H90" s="190"/>
      <c r="I90" s="190">
        <v>288</v>
      </c>
      <c r="J90" s="190">
        <v>2490</v>
      </c>
      <c r="K90" s="682">
        <v>1847.61</v>
      </c>
    </row>
    <row r="91" spans="1:11" ht="23.25" customHeight="1" x14ac:dyDescent="0.25">
      <c r="A91" s="1047" t="s">
        <v>152</v>
      </c>
      <c r="B91" s="1047"/>
      <c r="C91" s="656" t="s">
        <v>153</v>
      </c>
      <c r="D91" s="655" t="s">
        <v>91</v>
      </c>
      <c r="E91" s="190">
        <v>78</v>
      </c>
      <c r="F91" s="190">
        <v>270</v>
      </c>
      <c r="G91" s="682">
        <v>172.52</v>
      </c>
      <c r="H91" s="190"/>
      <c r="I91" s="190">
        <v>9</v>
      </c>
      <c r="J91" s="190">
        <v>224</v>
      </c>
      <c r="K91" s="682">
        <v>148.93</v>
      </c>
    </row>
    <row r="92" spans="1:11" ht="23.25" customHeight="1" x14ac:dyDescent="0.25">
      <c r="A92" s="1047" t="s">
        <v>154</v>
      </c>
      <c r="B92" s="1047"/>
      <c r="C92" s="656" t="s">
        <v>155</v>
      </c>
      <c r="D92" s="655" t="s">
        <v>91</v>
      </c>
      <c r="E92" s="190">
        <v>4.8</v>
      </c>
      <c r="F92" s="190">
        <v>14.2</v>
      </c>
      <c r="G92" s="682">
        <v>11.04</v>
      </c>
      <c r="H92" s="190"/>
      <c r="I92" s="190">
        <v>0.8</v>
      </c>
      <c r="J92" s="190">
        <v>14.8</v>
      </c>
      <c r="K92" s="682">
        <v>9.61</v>
      </c>
    </row>
    <row r="93" spans="1:11" ht="23.25" customHeight="1" thickBot="1" x14ac:dyDescent="0.3">
      <c r="A93" s="1048" t="s">
        <v>156</v>
      </c>
      <c r="B93" s="1048"/>
      <c r="C93" s="660" t="s">
        <v>157</v>
      </c>
      <c r="D93" s="661" t="s">
        <v>91</v>
      </c>
      <c r="E93" s="540">
        <v>302</v>
      </c>
      <c r="F93" s="540">
        <v>966</v>
      </c>
      <c r="G93" s="684">
        <v>653.07000000000005</v>
      </c>
      <c r="H93" s="540"/>
      <c r="I93" s="540">
        <v>53</v>
      </c>
      <c r="J93" s="540">
        <v>795</v>
      </c>
      <c r="K93" s="684">
        <v>561.67999999999995</v>
      </c>
    </row>
    <row r="94" spans="1:11" ht="27.75" customHeight="1" thickTop="1" x14ac:dyDescent="0.25">
      <c r="A94" s="290"/>
      <c r="B94" s="290"/>
      <c r="C94" s="130"/>
      <c r="D94" s="9"/>
      <c r="E94" s="130"/>
      <c r="F94" s="130"/>
      <c r="G94" s="130"/>
      <c r="H94" s="130"/>
      <c r="I94" s="130"/>
      <c r="J94" s="130"/>
      <c r="K94" s="541"/>
    </row>
    <row r="95" spans="1:11" ht="36.75" customHeight="1" x14ac:dyDescent="0.25">
      <c r="A95" s="907" t="s">
        <v>501</v>
      </c>
      <c r="B95" s="907"/>
      <c r="C95" s="907"/>
      <c r="D95" s="907"/>
      <c r="E95" s="907"/>
      <c r="F95" s="907"/>
      <c r="G95" s="907"/>
      <c r="H95" s="907"/>
      <c r="I95" s="907"/>
      <c r="J95" s="907"/>
      <c r="K95" s="907"/>
    </row>
    <row r="96" spans="1:11" ht="24" customHeight="1" x14ac:dyDescent="0.25">
      <c r="A96" s="907" t="s">
        <v>51</v>
      </c>
      <c r="B96" s="907"/>
      <c r="C96" s="907"/>
      <c r="D96" s="907"/>
      <c r="E96" s="907"/>
      <c r="F96" s="907"/>
      <c r="G96" s="907"/>
      <c r="H96" s="907"/>
      <c r="I96" s="907"/>
      <c r="J96" s="907"/>
      <c r="K96" s="907"/>
    </row>
    <row r="97" spans="1:11" ht="23.25" customHeight="1" thickBot="1" x14ac:dyDescent="0.3">
      <c r="A97" s="949" t="s">
        <v>692</v>
      </c>
      <c r="B97" s="949"/>
      <c r="C97" s="949"/>
      <c r="D97" s="949"/>
      <c r="E97" s="949"/>
      <c r="F97" s="949"/>
      <c r="G97" s="949"/>
      <c r="H97" s="949"/>
      <c r="I97" s="949"/>
      <c r="J97" s="949"/>
      <c r="K97" s="949"/>
    </row>
    <row r="98" spans="1:11" ht="23.25" customHeight="1" thickTop="1" x14ac:dyDescent="0.25">
      <c r="A98" s="957" t="s">
        <v>165</v>
      </c>
      <c r="B98" s="957"/>
      <c r="C98" s="717"/>
      <c r="D98" s="957" t="s">
        <v>136</v>
      </c>
      <c r="E98" s="950" t="s">
        <v>217</v>
      </c>
      <c r="F98" s="950"/>
      <c r="G98" s="950"/>
      <c r="H98" s="716"/>
      <c r="I98" s="950" t="s">
        <v>83</v>
      </c>
      <c r="J98" s="950"/>
      <c r="K98" s="950"/>
    </row>
    <row r="99" spans="1:11" ht="23.25" customHeight="1" x14ac:dyDescent="0.25">
      <c r="A99" s="1044"/>
      <c r="B99" s="1044"/>
      <c r="C99" s="718"/>
      <c r="D99" s="1044"/>
      <c r="E99" s="811" t="s">
        <v>70</v>
      </c>
      <c r="F99" s="811" t="s">
        <v>71</v>
      </c>
      <c r="G99" s="811" t="s">
        <v>84</v>
      </c>
      <c r="H99" s="812"/>
      <c r="I99" s="811" t="s">
        <v>70</v>
      </c>
      <c r="J99" s="811" t="s">
        <v>71</v>
      </c>
      <c r="K99" s="811" t="s">
        <v>84</v>
      </c>
    </row>
    <row r="100" spans="1:11" ht="23.25" customHeight="1" x14ac:dyDescent="0.25">
      <c r="A100" s="1046" t="s">
        <v>90</v>
      </c>
      <c r="B100" s="1046"/>
      <c r="C100" s="654" t="s">
        <v>137</v>
      </c>
      <c r="D100" s="655" t="s">
        <v>512</v>
      </c>
      <c r="E100" s="231">
        <v>1.5</v>
      </c>
      <c r="F100" s="538">
        <v>512</v>
      </c>
      <c r="G100" s="214">
        <v>24.53</v>
      </c>
      <c r="H100" s="89"/>
      <c r="I100" s="190">
        <v>0.6</v>
      </c>
      <c r="J100" s="190">
        <v>35</v>
      </c>
      <c r="K100" s="682">
        <v>5.41</v>
      </c>
    </row>
    <row r="101" spans="1:11" ht="23.25" customHeight="1" x14ac:dyDescent="0.25">
      <c r="A101" s="1049" t="s">
        <v>138</v>
      </c>
      <c r="B101" s="1049"/>
      <c r="C101" s="656" t="s">
        <v>139</v>
      </c>
      <c r="D101" s="655" t="s">
        <v>91</v>
      </c>
      <c r="E101" s="538">
        <v>236</v>
      </c>
      <c r="F101" s="542">
        <v>1346</v>
      </c>
      <c r="G101" s="214">
        <v>294.33</v>
      </c>
      <c r="H101" s="89"/>
      <c r="I101" s="190">
        <v>230</v>
      </c>
      <c r="J101" s="190">
        <v>1340</v>
      </c>
      <c r="K101" s="682">
        <v>292.77999999999997</v>
      </c>
    </row>
    <row r="102" spans="1:11" ht="23.25" customHeight="1" x14ac:dyDescent="0.25">
      <c r="A102" s="1049" t="s">
        <v>93</v>
      </c>
      <c r="B102" s="1049"/>
      <c r="C102" s="656" t="s">
        <v>140</v>
      </c>
      <c r="D102" s="655" t="s">
        <v>91</v>
      </c>
      <c r="E102" s="538">
        <v>102</v>
      </c>
      <c r="F102" s="538">
        <v>294</v>
      </c>
      <c r="G102" s="214">
        <v>129.33000000000001</v>
      </c>
      <c r="H102" s="89"/>
      <c r="I102" s="190">
        <v>100</v>
      </c>
      <c r="J102" s="190">
        <v>298</v>
      </c>
      <c r="K102" s="682">
        <v>129.35</v>
      </c>
    </row>
    <row r="103" spans="1:11" ht="23.25" customHeight="1" x14ac:dyDescent="0.25">
      <c r="A103" s="912" t="s">
        <v>141</v>
      </c>
      <c r="B103" s="912"/>
      <c r="C103" s="656" t="s">
        <v>142</v>
      </c>
      <c r="D103" s="655" t="s">
        <v>91</v>
      </c>
      <c r="E103" s="538">
        <v>254</v>
      </c>
      <c r="F103" s="542">
        <v>2576</v>
      </c>
      <c r="G103" s="214">
        <v>469.66</v>
      </c>
      <c r="H103" s="89"/>
      <c r="I103" s="190">
        <v>250</v>
      </c>
      <c r="J103" s="190">
        <v>3346</v>
      </c>
      <c r="K103" s="682">
        <v>466.85</v>
      </c>
    </row>
    <row r="104" spans="1:11" ht="23.25" customHeight="1" x14ac:dyDescent="0.25">
      <c r="A104" s="1049" t="s">
        <v>143</v>
      </c>
      <c r="B104" s="1049"/>
      <c r="C104" s="656" t="s">
        <v>406</v>
      </c>
      <c r="D104" s="657"/>
      <c r="E104" s="538">
        <v>6.4</v>
      </c>
      <c r="F104" s="538">
        <v>8.1999999999999993</v>
      </c>
      <c r="G104" s="214">
        <v>7.45</v>
      </c>
      <c r="H104" s="89"/>
      <c r="I104" s="190">
        <v>6.5</v>
      </c>
      <c r="J104" s="190">
        <v>8.4</v>
      </c>
      <c r="K104" s="682">
        <v>7.4</v>
      </c>
    </row>
    <row r="105" spans="1:11" ht="23.25" customHeight="1" x14ac:dyDescent="0.25">
      <c r="A105" s="1049" t="s">
        <v>144</v>
      </c>
      <c r="B105" s="1049"/>
      <c r="C105" s="656" t="s">
        <v>145</v>
      </c>
      <c r="D105" s="655" t="s">
        <v>91</v>
      </c>
      <c r="E105" s="538">
        <v>18</v>
      </c>
      <c r="F105" s="538">
        <v>364</v>
      </c>
      <c r="G105" s="214">
        <v>46.96</v>
      </c>
      <c r="H105" s="89"/>
      <c r="I105" s="190">
        <v>17</v>
      </c>
      <c r="J105" s="190">
        <v>346</v>
      </c>
      <c r="K105" s="682">
        <v>46.34</v>
      </c>
    </row>
    <row r="106" spans="1:11" ht="23.25" customHeight="1" x14ac:dyDescent="0.25">
      <c r="A106" s="1049" t="s">
        <v>146</v>
      </c>
      <c r="B106" s="1049"/>
      <c r="C106" s="656" t="s">
        <v>147</v>
      </c>
      <c r="D106" s="655" t="s">
        <v>91</v>
      </c>
      <c r="E106" s="538">
        <v>42</v>
      </c>
      <c r="F106" s="538">
        <v>386</v>
      </c>
      <c r="G106" s="214">
        <v>75.3</v>
      </c>
      <c r="H106" s="89"/>
      <c r="I106" s="190">
        <v>25</v>
      </c>
      <c r="J106" s="190">
        <v>387</v>
      </c>
      <c r="K106" s="682">
        <v>75.290000000000006</v>
      </c>
    </row>
    <row r="107" spans="1:11" ht="23.25" customHeight="1" x14ac:dyDescent="0.25">
      <c r="A107" s="1049" t="s">
        <v>148</v>
      </c>
      <c r="B107" s="1049"/>
      <c r="C107" s="656" t="s">
        <v>149</v>
      </c>
      <c r="D107" s="655" t="s">
        <v>91</v>
      </c>
      <c r="E107" s="538">
        <v>16</v>
      </c>
      <c r="F107" s="538">
        <v>120</v>
      </c>
      <c r="G107" s="214">
        <v>25.61</v>
      </c>
      <c r="H107" s="89"/>
      <c r="I107" s="190">
        <v>15</v>
      </c>
      <c r="J107" s="190">
        <v>121</v>
      </c>
      <c r="K107" s="682">
        <v>25.15</v>
      </c>
    </row>
    <row r="108" spans="1:11" ht="23.25" customHeight="1" x14ac:dyDescent="0.25">
      <c r="A108" s="1049" t="s">
        <v>150</v>
      </c>
      <c r="B108" s="1049"/>
      <c r="C108" s="658" t="s">
        <v>151</v>
      </c>
      <c r="D108" s="659" t="s">
        <v>103</v>
      </c>
      <c r="E108" s="538">
        <v>386</v>
      </c>
      <c r="F108" s="542">
        <v>3680</v>
      </c>
      <c r="G108" s="214">
        <v>726.34</v>
      </c>
      <c r="H108" s="179"/>
      <c r="I108" s="190">
        <v>384</v>
      </c>
      <c r="J108" s="190">
        <v>3698</v>
      </c>
      <c r="K108" s="682">
        <v>722.91</v>
      </c>
    </row>
    <row r="109" spans="1:11" ht="23.25" customHeight="1" x14ac:dyDescent="0.25">
      <c r="A109" s="1047" t="s">
        <v>152</v>
      </c>
      <c r="B109" s="1047"/>
      <c r="C109" s="656" t="s">
        <v>153</v>
      </c>
      <c r="D109" s="655" t="s">
        <v>91</v>
      </c>
      <c r="E109" s="538">
        <v>10</v>
      </c>
      <c r="F109" s="538">
        <v>284</v>
      </c>
      <c r="G109" s="214">
        <v>36.82</v>
      </c>
      <c r="H109" s="89"/>
      <c r="I109" s="190">
        <v>10</v>
      </c>
      <c r="J109" s="190">
        <v>276</v>
      </c>
      <c r="K109" s="682">
        <v>36.32</v>
      </c>
    </row>
    <row r="110" spans="1:11" ht="23.25" customHeight="1" x14ac:dyDescent="0.25">
      <c r="A110" s="1047" t="s">
        <v>154</v>
      </c>
      <c r="B110" s="1047"/>
      <c r="C110" s="656" t="s">
        <v>155</v>
      </c>
      <c r="D110" s="655" t="s">
        <v>91</v>
      </c>
      <c r="E110" s="538">
        <v>0.6</v>
      </c>
      <c r="F110" s="538">
        <v>16.399999999999999</v>
      </c>
      <c r="G110" s="214">
        <v>2.31</v>
      </c>
      <c r="H110" s="89"/>
      <c r="I110" s="190">
        <v>0.6</v>
      </c>
      <c r="J110" s="190">
        <v>15.8</v>
      </c>
      <c r="K110" s="682">
        <v>2.2799999999999998</v>
      </c>
    </row>
    <row r="111" spans="1:11" ht="23.25" customHeight="1" thickBot="1" x14ac:dyDescent="0.3">
      <c r="A111" s="1048" t="s">
        <v>156</v>
      </c>
      <c r="B111" s="1048"/>
      <c r="C111" s="660" t="s">
        <v>157</v>
      </c>
      <c r="D111" s="661" t="s">
        <v>91</v>
      </c>
      <c r="E111" s="691">
        <v>120</v>
      </c>
      <c r="F111" s="542">
        <v>1155</v>
      </c>
      <c r="G111" s="215">
        <v>185.64</v>
      </c>
      <c r="H111" s="91"/>
      <c r="I111" s="540">
        <v>120</v>
      </c>
      <c r="J111" s="540">
        <v>1170</v>
      </c>
      <c r="K111" s="684">
        <v>184.33</v>
      </c>
    </row>
    <row r="112" spans="1:11" ht="23.25" customHeight="1" thickTop="1" x14ac:dyDescent="0.25">
      <c r="A112" s="672" t="s">
        <v>481</v>
      </c>
      <c r="B112" s="672"/>
      <c r="C112" s="672"/>
      <c r="D112" s="672"/>
      <c r="E112" s="672"/>
      <c r="F112" s="672"/>
      <c r="G112" s="291"/>
      <c r="H112" s="291"/>
      <c r="I112" s="75"/>
      <c r="J112" s="75"/>
      <c r="K112" s="100" t="s">
        <v>65</v>
      </c>
    </row>
    <row r="113" spans="1:11" ht="5.45" customHeight="1" x14ac:dyDescent="0.25">
      <c r="A113" s="246"/>
      <c r="B113" s="246"/>
      <c r="C113" s="246"/>
      <c r="D113" s="246"/>
      <c r="E113" s="246"/>
      <c r="F113" s="246"/>
      <c r="G113" s="246"/>
      <c r="H113" s="246"/>
      <c r="I113" s="75"/>
      <c r="J113" s="75"/>
      <c r="K113" s="100"/>
    </row>
    <row r="114" spans="1:11" ht="10.9" customHeight="1" x14ac:dyDescent="0.25">
      <c r="A114" s="216"/>
      <c r="B114" s="216"/>
      <c r="C114" s="216"/>
      <c r="D114" s="216"/>
      <c r="E114" s="216"/>
      <c r="F114" s="216"/>
      <c r="G114" s="216"/>
      <c r="H114" s="216"/>
      <c r="I114" s="216"/>
      <c r="J114" s="216"/>
      <c r="K114" s="216"/>
    </row>
    <row r="115" spans="1:11" ht="23.25" customHeight="1" x14ac:dyDescent="0.25">
      <c r="A115" s="905" t="s">
        <v>462</v>
      </c>
      <c r="B115" s="905"/>
      <c r="C115" s="905"/>
      <c r="D115" s="905"/>
      <c r="E115" s="905"/>
      <c r="F115" s="102"/>
      <c r="G115" s="102"/>
      <c r="H115" s="102"/>
      <c r="I115" s="102"/>
      <c r="J115" s="102"/>
      <c r="K115" s="413">
        <v>47</v>
      </c>
    </row>
    <row r="116" spans="1:11" ht="42.75" customHeight="1" x14ac:dyDescent="0.25">
      <c r="A116" s="907" t="s">
        <v>499</v>
      </c>
      <c r="B116" s="907"/>
      <c r="C116" s="907"/>
      <c r="D116" s="907"/>
      <c r="E116" s="907"/>
      <c r="F116" s="907"/>
      <c r="G116" s="907"/>
      <c r="H116" s="907"/>
      <c r="I116" s="907"/>
      <c r="J116" s="907"/>
      <c r="K116" s="907"/>
    </row>
    <row r="117" spans="1:11" ht="21.75" customHeight="1" x14ac:dyDescent="0.25">
      <c r="A117" s="907" t="s">
        <v>451</v>
      </c>
      <c r="B117" s="907"/>
      <c r="C117" s="907"/>
      <c r="D117" s="907"/>
      <c r="E117" s="907"/>
      <c r="F117" s="907"/>
      <c r="G117" s="907"/>
      <c r="H117" s="907"/>
      <c r="I117" s="907"/>
      <c r="J117" s="907"/>
      <c r="K117" s="907"/>
    </row>
    <row r="118" spans="1:11" ht="23.25" customHeight="1" thickBot="1" x14ac:dyDescent="0.3">
      <c r="A118" s="949" t="s">
        <v>692</v>
      </c>
      <c r="B118" s="949"/>
      <c r="C118" s="949"/>
      <c r="D118" s="949"/>
      <c r="E118" s="949"/>
      <c r="F118" s="949"/>
      <c r="G118" s="949"/>
      <c r="H118" s="949"/>
      <c r="I118" s="949"/>
      <c r="J118" s="949"/>
      <c r="K118" s="949"/>
    </row>
    <row r="119" spans="1:11" ht="23.25" customHeight="1" thickTop="1" x14ac:dyDescent="0.25">
      <c r="A119" s="957" t="s">
        <v>165</v>
      </c>
      <c r="B119" s="957"/>
      <c r="C119" s="717"/>
      <c r="D119" s="957" t="s">
        <v>136</v>
      </c>
      <c r="E119" s="950" t="s">
        <v>217</v>
      </c>
      <c r="F119" s="950"/>
      <c r="G119" s="950"/>
      <c r="H119" s="716"/>
      <c r="I119" s="950" t="s">
        <v>83</v>
      </c>
      <c r="J119" s="950"/>
      <c r="K119" s="950"/>
    </row>
    <row r="120" spans="1:11" ht="23.25" customHeight="1" x14ac:dyDescent="0.25">
      <c r="A120" s="1044"/>
      <c r="B120" s="1044"/>
      <c r="C120" s="718"/>
      <c r="D120" s="1044"/>
      <c r="E120" s="811" t="s">
        <v>70</v>
      </c>
      <c r="F120" s="811" t="s">
        <v>71</v>
      </c>
      <c r="G120" s="811" t="s">
        <v>84</v>
      </c>
      <c r="H120" s="812"/>
      <c r="I120" s="811" t="s">
        <v>70</v>
      </c>
      <c r="J120" s="811" t="s">
        <v>71</v>
      </c>
      <c r="K120" s="811" t="s">
        <v>84</v>
      </c>
    </row>
    <row r="121" spans="1:11" ht="23.25" customHeight="1" x14ac:dyDescent="0.25">
      <c r="A121" s="1046" t="s">
        <v>90</v>
      </c>
      <c r="B121" s="1046"/>
      <c r="C121" s="654" t="s">
        <v>137</v>
      </c>
      <c r="D121" s="655" t="s">
        <v>512</v>
      </c>
      <c r="E121" s="538">
        <v>0.6</v>
      </c>
      <c r="F121" s="538">
        <v>165</v>
      </c>
      <c r="G121" s="214">
        <v>17.190000000000001</v>
      </c>
      <c r="H121" s="41"/>
      <c r="I121" s="214">
        <v>0.3</v>
      </c>
      <c r="J121" s="538">
        <v>42</v>
      </c>
      <c r="K121" s="214">
        <v>3.8</v>
      </c>
    </row>
    <row r="122" spans="1:11" ht="23.25" customHeight="1" x14ac:dyDescent="0.25">
      <c r="A122" s="1049" t="s">
        <v>138</v>
      </c>
      <c r="B122" s="1049"/>
      <c r="C122" s="656" t="s">
        <v>139</v>
      </c>
      <c r="D122" s="655" t="s">
        <v>91</v>
      </c>
      <c r="E122" s="538">
        <v>240</v>
      </c>
      <c r="F122" s="538">
        <v>568</v>
      </c>
      <c r="G122" s="214">
        <v>423.26</v>
      </c>
      <c r="H122" s="46"/>
      <c r="I122" s="538">
        <v>220</v>
      </c>
      <c r="J122" s="538">
        <v>568</v>
      </c>
      <c r="K122" s="214">
        <v>424.37</v>
      </c>
    </row>
    <row r="123" spans="1:11" ht="23.25" customHeight="1" x14ac:dyDescent="0.25">
      <c r="A123" s="1049" t="s">
        <v>93</v>
      </c>
      <c r="B123" s="1049"/>
      <c r="C123" s="656" t="s">
        <v>140</v>
      </c>
      <c r="D123" s="655" t="s">
        <v>91</v>
      </c>
      <c r="E123" s="538">
        <v>79</v>
      </c>
      <c r="F123" s="538">
        <v>167</v>
      </c>
      <c r="G123" s="214">
        <v>131.91999999999999</v>
      </c>
      <c r="H123" s="46"/>
      <c r="I123" s="538">
        <v>77</v>
      </c>
      <c r="J123" s="538">
        <v>163</v>
      </c>
      <c r="K123" s="214">
        <v>129.43</v>
      </c>
    </row>
    <row r="124" spans="1:11" ht="23.25" customHeight="1" x14ac:dyDescent="0.25">
      <c r="A124" s="912" t="s">
        <v>141</v>
      </c>
      <c r="B124" s="912"/>
      <c r="C124" s="656" t="s">
        <v>142</v>
      </c>
      <c r="D124" s="655" t="s">
        <v>91</v>
      </c>
      <c r="E124" s="538">
        <v>468</v>
      </c>
      <c r="F124" s="542">
        <v>1148</v>
      </c>
      <c r="G124" s="214">
        <v>810.59</v>
      </c>
      <c r="H124" s="179"/>
      <c r="I124" s="538">
        <v>462</v>
      </c>
      <c r="J124" s="190">
        <v>1162</v>
      </c>
      <c r="K124" s="214">
        <v>814.87</v>
      </c>
    </row>
    <row r="125" spans="1:11" ht="23.25" customHeight="1" x14ac:dyDescent="0.25">
      <c r="A125" s="1049" t="s">
        <v>143</v>
      </c>
      <c r="B125" s="1049"/>
      <c r="C125" s="656" t="s">
        <v>406</v>
      </c>
      <c r="D125" s="657"/>
      <c r="E125" s="538">
        <v>6.6</v>
      </c>
      <c r="F125" s="538">
        <v>8.6300000000000008</v>
      </c>
      <c r="G125" s="214">
        <v>8.06</v>
      </c>
      <c r="H125" s="36"/>
      <c r="I125" s="538">
        <v>6.5</v>
      </c>
      <c r="J125" s="538">
        <v>8.6</v>
      </c>
      <c r="K125" s="214">
        <v>7.95</v>
      </c>
    </row>
    <row r="126" spans="1:11" ht="23.25" customHeight="1" x14ac:dyDescent="0.25">
      <c r="A126" s="1049" t="s">
        <v>144</v>
      </c>
      <c r="B126" s="1049"/>
      <c r="C126" s="656" t="s">
        <v>145</v>
      </c>
      <c r="D126" s="655" t="s">
        <v>91</v>
      </c>
      <c r="E126" s="538">
        <v>80</v>
      </c>
      <c r="F126" s="538">
        <v>241</v>
      </c>
      <c r="G126" s="214">
        <v>133.18</v>
      </c>
      <c r="H126" s="46"/>
      <c r="I126" s="538">
        <v>80</v>
      </c>
      <c r="J126" s="538">
        <v>240</v>
      </c>
      <c r="K126" s="214">
        <v>134.03</v>
      </c>
    </row>
    <row r="127" spans="1:11" ht="23.25" customHeight="1" x14ac:dyDescent="0.25">
      <c r="A127" s="1049" t="s">
        <v>146</v>
      </c>
      <c r="B127" s="1049"/>
      <c r="C127" s="656" t="s">
        <v>147</v>
      </c>
      <c r="D127" s="655" t="s">
        <v>91</v>
      </c>
      <c r="E127" s="538">
        <v>54</v>
      </c>
      <c r="F127" s="538">
        <v>141</v>
      </c>
      <c r="G127" s="214">
        <v>102.41</v>
      </c>
      <c r="H127" s="46"/>
      <c r="I127" s="538">
        <v>51</v>
      </c>
      <c r="J127" s="538">
        <v>140</v>
      </c>
      <c r="K127" s="214">
        <v>102.48</v>
      </c>
    </row>
    <row r="128" spans="1:11" ht="23.25" customHeight="1" x14ac:dyDescent="0.25">
      <c r="A128" s="1049" t="s">
        <v>148</v>
      </c>
      <c r="B128" s="1049"/>
      <c r="C128" s="656" t="s">
        <v>149</v>
      </c>
      <c r="D128" s="655" t="s">
        <v>91</v>
      </c>
      <c r="E128" s="538">
        <v>22</v>
      </c>
      <c r="F128" s="538">
        <v>129</v>
      </c>
      <c r="G128" s="214">
        <v>40.72</v>
      </c>
      <c r="H128" s="46"/>
      <c r="I128" s="538">
        <v>18</v>
      </c>
      <c r="J128" s="538">
        <v>91</v>
      </c>
      <c r="K128" s="214">
        <v>40.86</v>
      </c>
    </row>
    <row r="129" spans="1:11" ht="23.25" customHeight="1" x14ac:dyDescent="0.25">
      <c r="A129" s="1049" t="s">
        <v>150</v>
      </c>
      <c r="B129" s="1049"/>
      <c r="C129" s="658" t="s">
        <v>151</v>
      </c>
      <c r="D129" s="659" t="s">
        <v>103</v>
      </c>
      <c r="E129" s="538">
        <v>689</v>
      </c>
      <c r="F129" s="542">
        <v>1756</v>
      </c>
      <c r="G129" s="682">
        <v>1224.1300000000001</v>
      </c>
      <c r="H129" s="178"/>
      <c r="I129" s="538">
        <v>668</v>
      </c>
      <c r="J129" s="190">
        <v>1776</v>
      </c>
      <c r="K129" s="682">
        <v>1233.8499999999999</v>
      </c>
    </row>
    <row r="130" spans="1:11" ht="23.25" customHeight="1" x14ac:dyDescent="0.25">
      <c r="A130" s="1047" t="s">
        <v>152</v>
      </c>
      <c r="B130" s="1047"/>
      <c r="C130" s="656" t="s">
        <v>153</v>
      </c>
      <c r="D130" s="655" t="s">
        <v>91</v>
      </c>
      <c r="E130" s="538">
        <v>62</v>
      </c>
      <c r="F130" s="538">
        <v>169</v>
      </c>
      <c r="G130" s="214">
        <v>104.26</v>
      </c>
      <c r="H130" s="46"/>
      <c r="I130" s="538">
        <v>61</v>
      </c>
      <c r="J130" s="538">
        <v>163</v>
      </c>
      <c r="K130" s="214">
        <v>104.76</v>
      </c>
    </row>
    <row r="131" spans="1:11" ht="23.25" customHeight="1" x14ac:dyDescent="0.25">
      <c r="A131" s="1047" t="s">
        <v>154</v>
      </c>
      <c r="B131" s="1047"/>
      <c r="C131" s="656" t="s">
        <v>155</v>
      </c>
      <c r="D131" s="655" t="s">
        <v>91</v>
      </c>
      <c r="E131" s="538">
        <v>2.2000000000000002</v>
      </c>
      <c r="F131" s="538">
        <v>11</v>
      </c>
      <c r="G131" s="214">
        <v>5.31</v>
      </c>
      <c r="H131" s="46"/>
      <c r="I131" s="538">
        <v>2.2999999999999998</v>
      </c>
      <c r="J131" s="538">
        <v>11</v>
      </c>
      <c r="K131" s="214">
        <v>5.31</v>
      </c>
    </row>
    <row r="132" spans="1:11" ht="23.25" customHeight="1" thickBot="1" x14ac:dyDescent="0.3">
      <c r="A132" s="1048" t="s">
        <v>156</v>
      </c>
      <c r="B132" s="1048"/>
      <c r="C132" s="660" t="s">
        <v>157</v>
      </c>
      <c r="D132" s="661" t="s">
        <v>91</v>
      </c>
      <c r="E132" s="691">
        <v>170</v>
      </c>
      <c r="F132" s="691">
        <v>454</v>
      </c>
      <c r="G132" s="215">
        <v>327.92</v>
      </c>
      <c r="H132" s="47"/>
      <c r="I132" s="691">
        <v>168</v>
      </c>
      <c r="J132" s="691">
        <v>458</v>
      </c>
      <c r="K132" s="215">
        <v>329.81</v>
      </c>
    </row>
    <row r="133" spans="1:11" ht="32.25" customHeight="1" thickTop="1" x14ac:dyDescent="0.25">
      <c r="A133" s="952" t="s">
        <v>481</v>
      </c>
      <c r="B133" s="952"/>
      <c r="C133" s="952"/>
      <c r="D133" s="952"/>
      <c r="E133" s="952"/>
      <c r="F133" s="952"/>
      <c r="G133" s="952"/>
      <c r="H133" s="952"/>
      <c r="I133" s="952"/>
      <c r="J133" s="952"/>
      <c r="K133" s="531" t="s">
        <v>65</v>
      </c>
    </row>
    <row r="134" spans="1:11" ht="23.25" customHeight="1" x14ac:dyDescent="0.65">
      <c r="A134" s="539"/>
      <c r="B134" s="539"/>
      <c r="C134" s="539"/>
      <c r="D134" s="539"/>
      <c r="E134" s="85"/>
      <c r="F134" s="85"/>
      <c r="G134" s="85"/>
      <c r="H134" s="85"/>
      <c r="I134" s="85"/>
      <c r="J134" s="85"/>
      <c r="K134" s="86"/>
    </row>
    <row r="135" spans="1:11" ht="23.25" customHeight="1" x14ac:dyDescent="0.65">
      <c r="A135" s="539"/>
      <c r="B135" s="539"/>
      <c r="C135" s="539"/>
      <c r="D135" s="539"/>
      <c r="E135" s="85"/>
      <c r="F135" s="85"/>
      <c r="G135" s="85"/>
      <c r="H135" s="85"/>
      <c r="I135" s="85"/>
      <c r="J135" s="85"/>
      <c r="K135" s="86"/>
    </row>
    <row r="136" spans="1:11" ht="23.25" customHeight="1" x14ac:dyDescent="0.65">
      <c r="A136" s="539"/>
      <c r="B136" s="539"/>
      <c r="C136" s="539"/>
      <c r="D136" s="539"/>
      <c r="E136" s="85"/>
      <c r="F136" s="85"/>
      <c r="G136" s="85"/>
      <c r="H136" s="85"/>
      <c r="I136" s="85"/>
      <c r="J136" s="85"/>
      <c r="K136" s="86"/>
    </row>
    <row r="137" spans="1:11" ht="23.25" customHeight="1" x14ac:dyDescent="0.65">
      <c r="A137" s="539"/>
      <c r="B137" s="539"/>
      <c r="C137" s="539"/>
      <c r="D137" s="539"/>
      <c r="E137" s="85"/>
      <c r="F137" s="85"/>
      <c r="G137" s="85"/>
      <c r="H137" s="85"/>
      <c r="I137" s="85"/>
      <c r="J137" s="85"/>
      <c r="K137" s="86"/>
    </row>
    <row r="138" spans="1:11" ht="23.25" customHeight="1" x14ac:dyDescent="0.65">
      <c r="A138" s="539"/>
      <c r="B138" s="539"/>
      <c r="C138" s="539"/>
      <c r="D138" s="539"/>
      <c r="E138" s="85"/>
      <c r="F138" s="85"/>
      <c r="G138" s="85"/>
      <c r="H138" s="85"/>
      <c r="I138" s="85"/>
      <c r="J138" s="85"/>
      <c r="K138" s="86"/>
    </row>
    <row r="139" spans="1:11" ht="23.25" customHeight="1" x14ac:dyDescent="0.65">
      <c r="A139" s="539"/>
      <c r="B139" s="539"/>
      <c r="C139" s="539"/>
      <c r="D139" s="539"/>
      <c r="E139" s="85"/>
      <c r="F139" s="85"/>
      <c r="G139" s="85"/>
      <c r="H139" s="85"/>
      <c r="I139" s="85"/>
      <c r="J139" s="85"/>
      <c r="K139" s="86"/>
    </row>
    <row r="140" spans="1:11" ht="23.25" customHeight="1" x14ac:dyDescent="0.65">
      <c r="A140" s="539"/>
      <c r="B140" s="539"/>
      <c r="C140" s="539"/>
      <c r="D140" s="539"/>
      <c r="E140" s="85"/>
      <c r="F140" s="85"/>
      <c r="G140" s="85"/>
      <c r="H140" s="85"/>
      <c r="I140" s="85"/>
      <c r="J140" s="85"/>
      <c r="K140" s="86"/>
    </row>
    <row r="141" spans="1:11" ht="23.25" customHeight="1" x14ac:dyDescent="0.65">
      <c r="A141" s="539"/>
      <c r="B141" s="539"/>
      <c r="C141" s="539"/>
      <c r="D141" s="539"/>
      <c r="E141" s="85"/>
      <c r="F141" s="85"/>
      <c r="G141" s="85"/>
      <c r="H141" s="85"/>
      <c r="I141" s="85"/>
      <c r="J141" s="85"/>
      <c r="K141" s="86"/>
    </row>
    <row r="142" spans="1:11" ht="23.25" customHeight="1" x14ac:dyDescent="0.65">
      <c r="A142" s="539"/>
      <c r="B142" s="539"/>
      <c r="C142" s="539"/>
      <c r="D142" s="539"/>
      <c r="E142" s="85"/>
      <c r="F142" s="85"/>
      <c r="G142" s="85"/>
      <c r="H142" s="85"/>
      <c r="I142" s="85"/>
      <c r="J142" s="85"/>
      <c r="K142" s="86"/>
    </row>
    <row r="143" spans="1:11" ht="23.25" customHeight="1" x14ac:dyDescent="0.65">
      <c r="A143" s="539"/>
      <c r="B143" s="539"/>
      <c r="C143" s="539"/>
      <c r="D143" s="539"/>
      <c r="E143" s="85"/>
      <c r="F143" s="85"/>
      <c r="G143" s="85"/>
      <c r="H143" s="85"/>
      <c r="I143" s="85"/>
      <c r="J143" s="85"/>
      <c r="K143" s="86"/>
    </row>
    <row r="144" spans="1:11" ht="23.25" customHeight="1" x14ac:dyDescent="0.65">
      <c r="A144" s="539"/>
      <c r="B144" s="539"/>
      <c r="C144" s="539"/>
      <c r="D144" s="539"/>
      <c r="E144" s="85"/>
      <c r="F144" s="85"/>
      <c r="G144" s="85"/>
      <c r="H144" s="85"/>
      <c r="I144" s="85"/>
      <c r="J144" s="85"/>
      <c r="K144" s="86"/>
    </row>
    <row r="145" spans="1:11" ht="23.25" customHeight="1" x14ac:dyDescent="0.65">
      <c r="A145" s="539"/>
      <c r="B145" s="539"/>
      <c r="C145" s="539"/>
      <c r="D145" s="539"/>
      <c r="E145" s="85"/>
      <c r="F145" s="85"/>
      <c r="G145" s="85"/>
      <c r="H145" s="85"/>
      <c r="I145" s="85"/>
      <c r="J145" s="85"/>
      <c r="K145" s="86"/>
    </row>
    <row r="146" spans="1:11" ht="23.25" customHeight="1" x14ac:dyDescent="0.65">
      <c r="A146" s="539"/>
      <c r="B146" s="539"/>
      <c r="C146" s="539"/>
      <c r="D146" s="539"/>
      <c r="E146" s="85"/>
      <c r="F146" s="85"/>
      <c r="G146" s="85"/>
      <c r="H146" s="85"/>
      <c r="I146" s="85"/>
      <c r="J146" s="85"/>
      <c r="K146" s="86"/>
    </row>
    <row r="147" spans="1:11" ht="23.25" customHeight="1" x14ac:dyDescent="0.65">
      <c r="A147" s="539"/>
      <c r="B147" s="539"/>
      <c r="C147" s="539"/>
      <c r="D147" s="539"/>
      <c r="E147" s="85"/>
      <c r="F147" s="85"/>
      <c r="G147" s="85"/>
      <c r="H147" s="85"/>
      <c r="I147" s="85"/>
      <c r="J147" s="85"/>
      <c r="K147" s="86"/>
    </row>
    <row r="148" spans="1:11" ht="23.25" customHeight="1" x14ac:dyDescent="0.65">
      <c r="A148" s="539"/>
      <c r="B148" s="539"/>
      <c r="C148" s="539"/>
      <c r="D148" s="539"/>
      <c r="E148" s="85"/>
      <c r="F148" s="85"/>
      <c r="G148" s="85"/>
      <c r="H148" s="85"/>
      <c r="I148" s="85"/>
      <c r="J148" s="85"/>
      <c r="K148" s="86"/>
    </row>
    <row r="149" spans="1:11" ht="23.25" customHeight="1" x14ac:dyDescent="0.65">
      <c r="A149" s="539"/>
      <c r="B149" s="539"/>
      <c r="C149" s="539"/>
      <c r="D149" s="539"/>
      <c r="E149" s="85"/>
      <c r="F149" s="85"/>
      <c r="G149" s="85"/>
      <c r="H149" s="85"/>
      <c r="I149" s="85"/>
      <c r="J149" s="85"/>
      <c r="K149" s="86"/>
    </row>
    <row r="150" spans="1:11" ht="9" customHeight="1" x14ac:dyDescent="0.65">
      <c r="A150" s="539"/>
      <c r="B150" s="539"/>
      <c r="C150" s="539"/>
      <c r="D150" s="539"/>
      <c r="E150" s="85"/>
      <c r="F150" s="85"/>
      <c r="G150" s="85"/>
      <c r="H150" s="85"/>
      <c r="I150" s="85"/>
      <c r="J150" s="85"/>
      <c r="K150" s="86"/>
    </row>
    <row r="151" spans="1:11" ht="24.75" customHeight="1" x14ac:dyDescent="0.25"/>
    <row r="152" spans="1:11" ht="15.75" customHeight="1" x14ac:dyDescent="0.25">
      <c r="A152" s="216"/>
      <c r="B152" s="216"/>
      <c r="C152" s="216"/>
      <c r="D152" s="216"/>
      <c r="E152" s="216"/>
      <c r="F152" s="216"/>
      <c r="G152" s="216"/>
      <c r="H152" s="216"/>
      <c r="I152" s="216"/>
      <c r="J152" s="216"/>
      <c r="K152" s="100"/>
    </row>
    <row r="153" spans="1:11" ht="23.25" customHeight="1" x14ac:dyDescent="0.25">
      <c r="J153" s="216"/>
    </row>
    <row r="154" spans="1:11" ht="23.25" customHeight="1" x14ac:dyDescent="0.25">
      <c r="A154" s="905" t="s">
        <v>462</v>
      </c>
      <c r="B154" s="905"/>
      <c r="C154" s="905"/>
      <c r="D154" s="905"/>
      <c r="E154" s="905"/>
      <c r="F154" s="102"/>
      <c r="G154" s="102"/>
      <c r="H154" s="102"/>
      <c r="I154" s="102"/>
      <c r="J154" s="102"/>
      <c r="K154" s="413">
        <v>48</v>
      </c>
    </row>
    <row r="155" spans="1:11" ht="38.25" customHeight="1" x14ac:dyDescent="0.25">
      <c r="A155" s="907" t="s">
        <v>501</v>
      </c>
      <c r="B155" s="907"/>
      <c r="C155" s="907"/>
      <c r="D155" s="907"/>
      <c r="E155" s="907"/>
      <c r="F155" s="907"/>
      <c r="G155" s="907"/>
      <c r="H155" s="907"/>
      <c r="I155" s="907"/>
      <c r="J155" s="907"/>
      <c r="K155" s="907"/>
    </row>
    <row r="156" spans="1:11" ht="21" customHeight="1" x14ac:dyDescent="0.25">
      <c r="A156" s="907" t="s">
        <v>23</v>
      </c>
      <c r="B156" s="907"/>
      <c r="C156" s="907"/>
      <c r="D156" s="907"/>
      <c r="E156" s="907"/>
      <c r="F156" s="907"/>
      <c r="G156" s="907"/>
      <c r="H156" s="907"/>
      <c r="I156" s="907"/>
      <c r="J156" s="907"/>
      <c r="K156" s="907"/>
    </row>
    <row r="157" spans="1:11" ht="23.25" customHeight="1" thickBot="1" x14ac:dyDescent="0.3">
      <c r="A157" s="949" t="s">
        <v>692</v>
      </c>
      <c r="B157" s="949"/>
      <c r="C157" s="949"/>
      <c r="D157" s="949"/>
      <c r="E157" s="949"/>
      <c r="F157" s="949"/>
      <c r="G157" s="949"/>
      <c r="H157" s="949"/>
      <c r="I157" s="949"/>
      <c r="J157" s="949"/>
      <c r="K157" s="949"/>
    </row>
    <row r="158" spans="1:11" ht="23.25" customHeight="1" thickTop="1" x14ac:dyDescent="0.25">
      <c r="A158" s="957" t="s">
        <v>165</v>
      </c>
      <c r="B158" s="957"/>
      <c r="C158" s="717"/>
      <c r="D158" s="957" t="s">
        <v>136</v>
      </c>
      <c r="E158" s="950" t="s">
        <v>217</v>
      </c>
      <c r="F158" s="950"/>
      <c r="G158" s="950"/>
      <c r="H158" s="716"/>
      <c r="I158" s="950" t="s">
        <v>83</v>
      </c>
      <c r="J158" s="950"/>
      <c r="K158" s="950"/>
    </row>
    <row r="159" spans="1:11" ht="23.25" customHeight="1" x14ac:dyDescent="0.25">
      <c r="A159" s="1044"/>
      <c r="B159" s="1044"/>
      <c r="C159" s="718"/>
      <c r="D159" s="1044"/>
      <c r="E159" s="811" t="s">
        <v>70</v>
      </c>
      <c r="F159" s="811" t="s">
        <v>71</v>
      </c>
      <c r="G159" s="811" t="s">
        <v>84</v>
      </c>
      <c r="H159" s="812"/>
      <c r="I159" s="811" t="s">
        <v>70</v>
      </c>
      <c r="J159" s="811" t="s">
        <v>71</v>
      </c>
      <c r="K159" s="811" t="s">
        <v>84</v>
      </c>
    </row>
    <row r="160" spans="1:11" ht="23.25" customHeight="1" x14ac:dyDescent="0.25">
      <c r="A160" s="1046" t="s">
        <v>90</v>
      </c>
      <c r="B160" s="1046"/>
      <c r="C160" s="654" t="s">
        <v>137</v>
      </c>
      <c r="D160" s="655" t="s">
        <v>512</v>
      </c>
      <c r="E160" s="231">
        <v>3.09</v>
      </c>
      <c r="F160" s="538">
        <v>260</v>
      </c>
      <c r="G160" s="214">
        <v>60.48</v>
      </c>
      <c r="H160" s="41"/>
      <c r="I160" s="214">
        <v>0.23</v>
      </c>
      <c r="J160" s="538">
        <v>89</v>
      </c>
      <c r="K160" s="214">
        <v>21.94</v>
      </c>
    </row>
    <row r="161" spans="1:11" ht="23.25" customHeight="1" x14ac:dyDescent="0.25">
      <c r="A161" s="1049" t="s">
        <v>138</v>
      </c>
      <c r="B161" s="1049"/>
      <c r="C161" s="656" t="s">
        <v>139</v>
      </c>
      <c r="D161" s="655" t="s">
        <v>91</v>
      </c>
      <c r="E161" s="231">
        <v>220</v>
      </c>
      <c r="F161" s="538">
        <v>692</v>
      </c>
      <c r="G161" s="214">
        <v>325.06</v>
      </c>
      <c r="H161" s="46"/>
      <c r="I161" s="231">
        <v>220</v>
      </c>
      <c r="J161" s="538">
        <v>719</v>
      </c>
      <c r="K161" s="214">
        <v>297.14999999999998</v>
      </c>
    </row>
    <row r="162" spans="1:11" ht="23.25" customHeight="1" x14ac:dyDescent="0.25">
      <c r="A162" s="1049" t="s">
        <v>93</v>
      </c>
      <c r="B162" s="1049"/>
      <c r="C162" s="656" t="s">
        <v>140</v>
      </c>
      <c r="D162" s="655" t="s">
        <v>91</v>
      </c>
      <c r="E162" s="231">
        <v>118</v>
      </c>
      <c r="F162" s="538">
        <v>180</v>
      </c>
      <c r="G162" s="214">
        <v>158.71</v>
      </c>
      <c r="H162" s="46"/>
      <c r="I162" s="231">
        <v>110</v>
      </c>
      <c r="J162" s="538">
        <v>176</v>
      </c>
      <c r="K162" s="231">
        <v>150.5</v>
      </c>
    </row>
    <row r="163" spans="1:11" ht="23.25" customHeight="1" x14ac:dyDescent="0.25">
      <c r="A163" s="912" t="s">
        <v>141</v>
      </c>
      <c r="B163" s="912"/>
      <c r="C163" s="656" t="s">
        <v>142</v>
      </c>
      <c r="D163" s="655" t="s">
        <v>91</v>
      </c>
      <c r="E163" s="231">
        <v>328</v>
      </c>
      <c r="F163" s="542">
        <v>1798</v>
      </c>
      <c r="G163" s="214">
        <v>548.04999999999995</v>
      </c>
      <c r="H163" s="179"/>
      <c r="I163" s="231">
        <v>330</v>
      </c>
      <c r="J163" s="542">
        <v>1564</v>
      </c>
      <c r="K163" s="214">
        <v>483.84</v>
      </c>
    </row>
    <row r="164" spans="1:11" ht="23.25" customHeight="1" x14ac:dyDescent="0.25">
      <c r="A164" s="1049" t="s">
        <v>143</v>
      </c>
      <c r="B164" s="1049"/>
      <c r="C164" s="656" t="s">
        <v>406</v>
      </c>
      <c r="D164" s="657"/>
      <c r="E164" s="231">
        <v>6.66</v>
      </c>
      <c r="F164" s="538">
        <v>8.4</v>
      </c>
      <c r="G164" s="214">
        <v>7.67</v>
      </c>
      <c r="H164" s="36"/>
      <c r="I164" s="231">
        <v>6.56</v>
      </c>
      <c r="J164" s="538">
        <v>8.3000000000000007</v>
      </c>
      <c r="K164" s="214">
        <v>7.64</v>
      </c>
    </row>
    <row r="165" spans="1:11" ht="23.25" customHeight="1" x14ac:dyDescent="0.25">
      <c r="A165" s="1049" t="s">
        <v>144</v>
      </c>
      <c r="B165" s="1049"/>
      <c r="C165" s="656" t="s">
        <v>145</v>
      </c>
      <c r="D165" s="655" t="s">
        <v>91</v>
      </c>
      <c r="E165" s="231">
        <v>27</v>
      </c>
      <c r="F165" s="538">
        <v>299</v>
      </c>
      <c r="G165" s="214">
        <v>74.66</v>
      </c>
      <c r="H165" s="46"/>
      <c r="I165" s="231">
        <v>29</v>
      </c>
      <c r="J165" s="538">
        <v>300</v>
      </c>
      <c r="K165" s="214">
        <v>64.150000000000006</v>
      </c>
    </row>
    <row r="166" spans="1:11" ht="23.25" customHeight="1" x14ac:dyDescent="0.25">
      <c r="A166" s="1049" t="s">
        <v>146</v>
      </c>
      <c r="B166" s="1049"/>
      <c r="C166" s="656" t="s">
        <v>147</v>
      </c>
      <c r="D166" s="655" t="s">
        <v>91</v>
      </c>
      <c r="E166" s="231">
        <v>48</v>
      </c>
      <c r="F166" s="538">
        <v>190</v>
      </c>
      <c r="G166" s="214">
        <v>80.069999999999993</v>
      </c>
      <c r="H166" s="46"/>
      <c r="I166" s="231">
        <v>48</v>
      </c>
      <c r="J166" s="538">
        <v>200</v>
      </c>
      <c r="K166" s="214">
        <v>73.150000000000006</v>
      </c>
    </row>
    <row r="167" spans="1:11" ht="23.25" customHeight="1" x14ac:dyDescent="0.25">
      <c r="A167" s="1049" t="s">
        <v>148</v>
      </c>
      <c r="B167" s="1049"/>
      <c r="C167" s="656" t="s">
        <v>149</v>
      </c>
      <c r="D167" s="655" t="s">
        <v>91</v>
      </c>
      <c r="E167" s="231">
        <v>19</v>
      </c>
      <c r="F167" s="538">
        <v>65</v>
      </c>
      <c r="G167" s="214">
        <v>30.45</v>
      </c>
      <c r="H167" s="46"/>
      <c r="I167" s="231">
        <v>19</v>
      </c>
      <c r="J167" s="538">
        <v>66</v>
      </c>
      <c r="K167" s="214">
        <v>27.82</v>
      </c>
    </row>
    <row r="168" spans="1:11" ht="23.25" customHeight="1" x14ac:dyDescent="0.25">
      <c r="A168" s="1049" t="s">
        <v>150</v>
      </c>
      <c r="B168" s="1049"/>
      <c r="C168" s="658" t="s">
        <v>151</v>
      </c>
      <c r="D168" s="659" t="s">
        <v>103</v>
      </c>
      <c r="E168" s="231">
        <v>519</v>
      </c>
      <c r="F168" s="542">
        <v>2430</v>
      </c>
      <c r="G168" s="214">
        <v>890.67</v>
      </c>
      <c r="H168" s="178"/>
      <c r="I168" s="231">
        <v>486</v>
      </c>
      <c r="J168" s="542">
        <v>2500</v>
      </c>
      <c r="K168" s="214">
        <v>782.94</v>
      </c>
    </row>
    <row r="169" spans="1:11" ht="23.25" customHeight="1" x14ac:dyDescent="0.25">
      <c r="A169" s="1047" t="s">
        <v>152</v>
      </c>
      <c r="B169" s="1047"/>
      <c r="C169" s="656" t="s">
        <v>153</v>
      </c>
      <c r="D169" s="655" t="s">
        <v>91</v>
      </c>
      <c r="E169" s="231">
        <v>0</v>
      </c>
      <c r="F169" s="538">
        <v>0</v>
      </c>
      <c r="G169" s="538">
        <v>0</v>
      </c>
      <c r="H169" s="46"/>
      <c r="I169" s="231">
        <v>0</v>
      </c>
      <c r="J169" s="538">
        <v>0</v>
      </c>
      <c r="K169" s="538">
        <v>0</v>
      </c>
    </row>
    <row r="170" spans="1:11" ht="23.25" customHeight="1" x14ac:dyDescent="0.25">
      <c r="A170" s="1047" t="s">
        <v>154</v>
      </c>
      <c r="B170" s="1047"/>
      <c r="C170" s="656" t="s">
        <v>155</v>
      </c>
      <c r="D170" s="655" t="s">
        <v>91</v>
      </c>
      <c r="E170" s="231">
        <v>0</v>
      </c>
      <c r="F170" s="538">
        <v>0</v>
      </c>
      <c r="G170" s="538">
        <v>0</v>
      </c>
      <c r="H170" s="46"/>
      <c r="I170" s="231">
        <v>0</v>
      </c>
      <c r="J170" s="538">
        <v>0</v>
      </c>
      <c r="K170" s="538">
        <v>0</v>
      </c>
    </row>
    <row r="171" spans="1:11" ht="23.25" customHeight="1" thickBot="1" x14ac:dyDescent="0.3">
      <c r="A171" s="1048" t="s">
        <v>156</v>
      </c>
      <c r="B171" s="1048"/>
      <c r="C171" s="660" t="s">
        <v>157</v>
      </c>
      <c r="D171" s="661" t="s">
        <v>91</v>
      </c>
      <c r="E171" s="681">
        <v>107</v>
      </c>
      <c r="F171" s="691">
        <v>594</v>
      </c>
      <c r="G171" s="681">
        <v>198.7</v>
      </c>
      <c r="H171" s="47"/>
      <c r="I171" s="681">
        <v>94</v>
      </c>
      <c r="J171" s="691">
        <v>607</v>
      </c>
      <c r="K171" s="215">
        <v>175.41</v>
      </c>
    </row>
    <row r="172" spans="1:11" ht="29.25" customHeight="1" thickTop="1" x14ac:dyDescent="0.65">
      <c r="A172" s="19"/>
      <c r="B172" s="19"/>
      <c r="C172" s="19"/>
      <c r="D172" s="19"/>
      <c r="E172" s="85"/>
      <c r="F172" s="85"/>
      <c r="G172" s="85"/>
      <c r="H172" s="85"/>
      <c r="I172" s="85"/>
      <c r="J172" s="85"/>
      <c r="K172" s="86"/>
    </row>
    <row r="173" spans="1:11" ht="36" customHeight="1" x14ac:dyDescent="0.25">
      <c r="A173" s="907" t="s">
        <v>499</v>
      </c>
      <c r="B173" s="907"/>
      <c r="C173" s="907"/>
      <c r="D173" s="907"/>
      <c r="E173" s="907"/>
      <c r="F173" s="907"/>
      <c r="G173" s="907"/>
      <c r="H173" s="907"/>
      <c r="I173" s="907"/>
      <c r="J173" s="907"/>
      <c r="K173" s="907"/>
    </row>
    <row r="174" spans="1:11" ht="21" customHeight="1" x14ac:dyDescent="0.25">
      <c r="A174" s="907" t="s">
        <v>23</v>
      </c>
      <c r="B174" s="907"/>
      <c r="C174" s="907"/>
      <c r="D174" s="907"/>
      <c r="E174" s="907"/>
      <c r="F174" s="907"/>
      <c r="G174" s="907"/>
      <c r="H174" s="907"/>
      <c r="I174" s="907"/>
      <c r="J174" s="907"/>
      <c r="K174" s="907"/>
    </row>
    <row r="175" spans="1:11" ht="23.25" customHeight="1" thickBot="1" x14ac:dyDescent="0.3">
      <c r="A175" s="949" t="s">
        <v>692</v>
      </c>
      <c r="B175" s="949"/>
      <c r="C175" s="949"/>
      <c r="D175" s="949"/>
      <c r="E175" s="949"/>
      <c r="F175" s="949"/>
      <c r="G175" s="949"/>
      <c r="H175" s="949"/>
      <c r="I175" s="949"/>
      <c r="J175" s="949"/>
      <c r="K175" s="949"/>
    </row>
    <row r="176" spans="1:11" ht="23.25" customHeight="1" thickTop="1" x14ac:dyDescent="0.25">
      <c r="A176" s="957" t="s">
        <v>165</v>
      </c>
      <c r="B176" s="957"/>
      <c r="C176" s="717"/>
      <c r="D176" s="957" t="s">
        <v>136</v>
      </c>
      <c r="E176" s="950" t="s">
        <v>217</v>
      </c>
      <c r="F176" s="950"/>
      <c r="G176" s="950"/>
      <c r="H176" s="716"/>
      <c r="I176" s="950" t="s">
        <v>83</v>
      </c>
      <c r="J176" s="950"/>
      <c r="K176" s="950"/>
    </row>
    <row r="177" spans="1:11" ht="23.25" customHeight="1" x14ac:dyDescent="0.25">
      <c r="A177" s="1044"/>
      <c r="B177" s="1044"/>
      <c r="C177" s="718"/>
      <c r="D177" s="1044"/>
      <c r="E177" s="811" t="s">
        <v>70</v>
      </c>
      <c r="F177" s="811" t="s">
        <v>71</v>
      </c>
      <c r="G177" s="811" t="s">
        <v>84</v>
      </c>
      <c r="H177" s="812"/>
      <c r="I177" s="811" t="s">
        <v>70</v>
      </c>
      <c r="J177" s="811" t="s">
        <v>71</v>
      </c>
      <c r="K177" s="811" t="s">
        <v>84</v>
      </c>
    </row>
    <row r="178" spans="1:11" ht="23.25" customHeight="1" x14ac:dyDescent="0.25">
      <c r="A178" s="1046" t="s">
        <v>90</v>
      </c>
      <c r="B178" s="1046"/>
      <c r="C178" s="654" t="s">
        <v>137</v>
      </c>
      <c r="D178" s="655" t="s">
        <v>512</v>
      </c>
      <c r="E178" s="692">
        <v>1.98</v>
      </c>
      <c r="F178" s="610">
        <v>182</v>
      </c>
      <c r="G178" s="692">
        <v>15.98</v>
      </c>
      <c r="H178" s="583"/>
      <c r="I178" s="692">
        <v>0.15</v>
      </c>
      <c r="J178" s="610">
        <v>29.4</v>
      </c>
      <c r="K178" s="692">
        <v>4.87</v>
      </c>
    </row>
    <row r="179" spans="1:11" ht="23.25" customHeight="1" x14ac:dyDescent="0.25">
      <c r="A179" s="1049" t="s">
        <v>138</v>
      </c>
      <c r="B179" s="1049"/>
      <c r="C179" s="656" t="s">
        <v>139</v>
      </c>
      <c r="D179" s="655" t="s">
        <v>91</v>
      </c>
      <c r="E179" s="610">
        <v>329</v>
      </c>
      <c r="F179" s="610">
        <v>789</v>
      </c>
      <c r="G179" s="692">
        <v>427.85</v>
      </c>
      <c r="H179" s="580"/>
      <c r="I179" s="610">
        <v>331</v>
      </c>
      <c r="J179" s="610">
        <v>789</v>
      </c>
      <c r="K179" s="692">
        <v>431.1</v>
      </c>
    </row>
    <row r="180" spans="1:11" ht="23.25" customHeight="1" x14ac:dyDescent="0.25">
      <c r="A180" s="1049" t="s">
        <v>93</v>
      </c>
      <c r="B180" s="1049"/>
      <c r="C180" s="656" t="s">
        <v>140</v>
      </c>
      <c r="D180" s="655" t="s">
        <v>91</v>
      </c>
      <c r="E180" s="610">
        <v>104</v>
      </c>
      <c r="F180" s="610">
        <v>162</v>
      </c>
      <c r="G180" s="692">
        <v>125.14</v>
      </c>
      <c r="H180" s="580"/>
      <c r="I180" s="610">
        <v>100</v>
      </c>
      <c r="J180" s="610">
        <v>154</v>
      </c>
      <c r="K180" s="692">
        <v>118.67</v>
      </c>
    </row>
    <row r="181" spans="1:11" ht="23.25" customHeight="1" x14ac:dyDescent="0.25">
      <c r="A181" s="912" t="s">
        <v>141</v>
      </c>
      <c r="B181" s="912"/>
      <c r="C181" s="656" t="s">
        <v>142</v>
      </c>
      <c r="D181" s="655" t="s">
        <v>91</v>
      </c>
      <c r="E181" s="610">
        <v>586</v>
      </c>
      <c r="F181" s="610">
        <v>1450</v>
      </c>
      <c r="G181" s="692">
        <v>783.78</v>
      </c>
      <c r="H181" s="580"/>
      <c r="I181" s="610">
        <v>590</v>
      </c>
      <c r="J181" s="610">
        <v>1460</v>
      </c>
      <c r="K181" s="692">
        <v>790.47</v>
      </c>
    </row>
    <row r="182" spans="1:11" ht="23.25" customHeight="1" x14ac:dyDescent="0.25">
      <c r="A182" s="1049" t="s">
        <v>143</v>
      </c>
      <c r="B182" s="1049"/>
      <c r="C182" s="656" t="s">
        <v>406</v>
      </c>
      <c r="D182" s="657"/>
      <c r="E182" s="692">
        <v>7.16</v>
      </c>
      <c r="F182" s="692">
        <v>8.24</v>
      </c>
      <c r="G182" s="692">
        <v>7.76</v>
      </c>
      <c r="H182" s="580"/>
      <c r="I182" s="692">
        <v>6.99</v>
      </c>
      <c r="J182" s="692">
        <v>8.18</v>
      </c>
      <c r="K182" s="692">
        <v>7.64</v>
      </c>
    </row>
    <row r="183" spans="1:11" ht="23.25" customHeight="1" x14ac:dyDescent="0.25">
      <c r="A183" s="1049" t="s">
        <v>144</v>
      </c>
      <c r="B183" s="1049"/>
      <c r="C183" s="656" t="s">
        <v>145</v>
      </c>
      <c r="D183" s="655" t="s">
        <v>91</v>
      </c>
      <c r="E183" s="610">
        <v>77</v>
      </c>
      <c r="F183" s="610">
        <v>240</v>
      </c>
      <c r="G183" s="692">
        <v>124.55</v>
      </c>
      <c r="H183" s="580"/>
      <c r="I183" s="610">
        <v>94</v>
      </c>
      <c r="J183" s="610">
        <v>245</v>
      </c>
      <c r="K183" s="692">
        <v>128.49</v>
      </c>
    </row>
    <row r="184" spans="1:11" ht="23.25" customHeight="1" x14ac:dyDescent="0.25">
      <c r="A184" s="1049" t="s">
        <v>146</v>
      </c>
      <c r="B184" s="1049"/>
      <c r="C184" s="656" t="s">
        <v>147</v>
      </c>
      <c r="D184" s="655" t="s">
        <v>91</v>
      </c>
      <c r="E184" s="610">
        <v>78</v>
      </c>
      <c r="F184" s="610">
        <v>222</v>
      </c>
      <c r="G184" s="692">
        <v>114.73</v>
      </c>
      <c r="H184" s="584"/>
      <c r="I184" s="610">
        <v>80</v>
      </c>
      <c r="J184" s="610">
        <v>222</v>
      </c>
      <c r="K184" s="692">
        <v>116</v>
      </c>
    </row>
    <row r="185" spans="1:11" ht="23.25" customHeight="1" x14ac:dyDescent="0.25">
      <c r="A185" s="1049" t="s">
        <v>148</v>
      </c>
      <c r="B185" s="1049"/>
      <c r="C185" s="656" t="s">
        <v>149</v>
      </c>
      <c r="D185" s="655" t="s">
        <v>91</v>
      </c>
      <c r="E185" s="610">
        <v>23</v>
      </c>
      <c r="F185" s="610">
        <v>65</v>
      </c>
      <c r="G185" s="692">
        <v>34.42</v>
      </c>
      <c r="H185" s="580"/>
      <c r="I185" s="610">
        <v>23</v>
      </c>
      <c r="J185" s="610">
        <v>66</v>
      </c>
      <c r="K185" s="692">
        <v>34.409999999999997</v>
      </c>
    </row>
    <row r="186" spans="1:11" ht="23.25" customHeight="1" x14ac:dyDescent="0.25">
      <c r="A186" s="1049" t="s">
        <v>150</v>
      </c>
      <c r="B186" s="1049"/>
      <c r="C186" s="658" t="s">
        <v>151</v>
      </c>
      <c r="D186" s="659" t="s">
        <v>103</v>
      </c>
      <c r="E186" s="610">
        <v>988</v>
      </c>
      <c r="F186" s="610">
        <v>2360</v>
      </c>
      <c r="G186" s="692">
        <v>1241.8699999999999</v>
      </c>
      <c r="H186" s="585"/>
      <c r="I186" s="610">
        <v>997</v>
      </c>
      <c r="J186" s="610">
        <v>2369</v>
      </c>
      <c r="K186" s="692">
        <v>1247.8499999999999</v>
      </c>
    </row>
    <row r="187" spans="1:11" ht="23.25" customHeight="1" x14ac:dyDescent="0.25">
      <c r="A187" s="1047" t="s">
        <v>152</v>
      </c>
      <c r="B187" s="1047"/>
      <c r="C187" s="656" t="s">
        <v>153</v>
      </c>
      <c r="D187" s="655" t="s">
        <v>91</v>
      </c>
      <c r="E187" s="538">
        <v>0</v>
      </c>
      <c r="F187" s="538">
        <v>0</v>
      </c>
      <c r="G187" s="538">
        <v>0</v>
      </c>
      <c r="H187" s="705"/>
      <c r="I187" s="538">
        <v>0</v>
      </c>
      <c r="J187" s="538">
        <v>0</v>
      </c>
      <c r="K187" s="538">
        <v>0</v>
      </c>
    </row>
    <row r="188" spans="1:11" ht="23.25" customHeight="1" x14ac:dyDescent="0.25">
      <c r="A188" s="1047" t="s">
        <v>154</v>
      </c>
      <c r="B188" s="1047"/>
      <c r="C188" s="656" t="s">
        <v>155</v>
      </c>
      <c r="D188" s="655" t="s">
        <v>91</v>
      </c>
      <c r="E188" s="538">
        <v>0</v>
      </c>
      <c r="F188" s="538">
        <v>0</v>
      </c>
      <c r="G188" s="538">
        <v>0</v>
      </c>
      <c r="H188" s="705"/>
      <c r="I188" s="538">
        <v>0</v>
      </c>
      <c r="J188" s="538">
        <v>0</v>
      </c>
      <c r="K188" s="538">
        <v>0</v>
      </c>
    </row>
    <row r="189" spans="1:11" ht="23.25" customHeight="1" thickBot="1" x14ac:dyDescent="0.3">
      <c r="A189" s="1048" t="s">
        <v>156</v>
      </c>
      <c r="B189" s="1048"/>
      <c r="C189" s="660" t="s">
        <v>157</v>
      </c>
      <c r="D189" s="661" t="s">
        <v>91</v>
      </c>
      <c r="E189" s="611">
        <v>210</v>
      </c>
      <c r="F189" s="611">
        <v>627</v>
      </c>
      <c r="G189" s="693">
        <v>331.56</v>
      </c>
      <c r="H189" s="611"/>
      <c r="I189" s="611">
        <v>217</v>
      </c>
      <c r="J189" s="611">
        <v>633</v>
      </c>
      <c r="K189" s="693">
        <v>339.68</v>
      </c>
    </row>
    <row r="190" spans="1:11" ht="23.25" customHeight="1" thickTop="1" x14ac:dyDescent="0.25">
      <c r="A190" s="672" t="s">
        <v>481</v>
      </c>
      <c r="B190" s="672"/>
      <c r="C190" s="672"/>
      <c r="D190" s="672"/>
      <c r="E190" s="672"/>
      <c r="F190" s="672"/>
      <c r="G190" s="246"/>
      <c r="H190" s="291"/>
      <c r="I190" s="291"/>
      <c r="J190" s="75"/>
      <c r="K190" s="100" t="s">
        <v>65</v>
      </c>
    </row>
    <row r="191" spans="1:11" ht="33.75" customHeight="1" x14ac:dyDescent="0.25">
      <c r="A191" s="246"/>
      <c r="B191" s="246"/>
      <c r="C191" s="246"/>
      <c r="D191" s="246"/>
      <c r="E191" s="246"/>
      <c r="F191" s="246"/>
      <c r="G191" s="216"/>
      <c r="H191" s="216"/>
      <c r="I191" s="216"/>
      <c r="J191" s="216"/>
    </row>
    <row r="192" spans="1:11" ht="23.25" customHeight="1" x14ac:dyDescent="0.25">
      <c r="A192" s="905" t="s">
        <v>462</v>
      </c>
      <c r="B192" s="905"/>
      <c r="C192" s="905"/>
      <c r="D192" s="905"/>
      <c r="E192" s="905"/>
      <c r="F192" s="102"/>
      <c r="G192" s="102"/>
      <c r="H192" s="102"/>
      <c r="I192" s="102"/>
      <c r="J192" s="102"/>
      <c r="K192" s="413">
        <v>49</v>
      </c>
    </row>
    <row r="193" spans="1:11" ht="38.25" customHeight="1" x14ac:dyDescent="0.25">
      <c r="A193" s="907" t="s">
        <v>499</v>
      </c>
      <c r="B193" s="907"/>
      <c r="C193" s="907"/>
      <c r="D193" s="907"/>
      <c r="E193" s="907"/>
      <c r="F193" s="907"/>
      <c r="G193" s="907"/>
      <c r="H193" s="907"/>
      <c r="I193" s="907"/>
      <c r="J193" s="907"/>
      <c r="K193" s="907"/>
    </row>
    <row r="194" spans="1:11" ht="18.75" customHeight="1" x14ac:dyDescent="0.25">
      <c r="A194" s="907" t="s">
        <v>55</v>
      </c>
      <c r="B194" s="907"/>
      <c r="C194" s="907"/>
      <c r="D194" s="907"/>
      <c r="E194" s="907"/>
      <c r="F194" s="907"/>
      <c r="G194" s="907"/>
      <c r="H194" s="907"/>
      <c r="I194" s="907"/>
      <c r="J194" s="907"/>
      <c r="K194" s="907"/>
    </row>
    <row r="195" spans="1:11" ht="23.25" customHeight="1" thickBot="1" x14ac:dyDescent="0.3">
      <c r="A195" s="949" t="s">
        <v>692</v>
      </c>
      <c r="B195" s="949"/>
      <c r="C195" s="949"/>
      <c r="D195" s="949"/>
      <c r="E195" s="949"/>
      <c r="F195" s="949"/>
      <c r="G195" s="949"/>
      <c r="H195" s="949"/>
      <c r="I195" s="949"/>
      <c r="J195" s="949"/>
      <c r="K195" s="949"/>
    </row>
    <row r="196" spans="1:11" ht="23.25" customHeight="1" thickTop="1" x14ac:dyDescent="0.25">
      <c r="A196" s="957" t="s">
        <v>165</v>
      </c>
      <c r="B196" s="957"/>
      <c r="C196" s="717"/>
      <c r="D196" s="957" t="s">
        <v>136</v>
      </c>
      <c r="E196" s="950" t="s">
        <v>217</v>
      </c>
      <c r="F196" s="950"/>
      <c r="G196" s="950"/>
      <c r="H196" s="716"/>
      <c r="I196" s="950" t="s">
        <v>83</v>
      </c>
      <c r="J196" s="950"/>
      <c r="K196" s="950"/>
    </row>
    <row r="197" spans="1:11" ht="23.25" customHeight="1" x14ac:dyDescent="0.25">
      <c r="A197" s="1044"/>
      <c r="B197" s="1044"/>
      <c r="C197" s="718"/>
      <c r="D197" s="1044"/>
      <c r="E197" s="811" t="s">
        <v>70</v>
      </c>
      <c r="F197" s="811" t="s">
        <v>71</v>
      </c>
      <c r="G197" s="811" t="s">
        <v>84</v>
      </c>
      <c r="H197" s="812"/>
      <c r="I197" s="811" t="s">
        <v>70</v>
      </c>
      <c r="J197" s="811" t="s">
        <v>71</v>
      </c>
      <c r="K197" s="811" t="s">
        <v>84</v>
      </c>
    </row>
    <row r="198" spans="1:11" ht="23.25" customHeight="1" x14ac:dyDescent="0.25">
      <c r="A198" s="1046" t="s">
        <v>90</v>
      </c>
      <c r="B198" s="1046"/>
      <c r="C198" s="654" t="s">
        <v>137</v>
      </c>
      <c r="D198" s="655" t="s">
        <v>512</v>
      </c>
      <c r="E198" s="580">
        <v>1.5</v>
      </c>
      <c r="F198" s="580">
        <v>181</v>
      </c>
      <c r="G198" s="688">
        <v>23.11</v>
      </c>
      <c r="H198" s="580"/>
      <c r="I198" s="580">
        <v>0.5</v>
      </c>
      <c r="J198" s="580">
        <v>70.900000000000006</v>
      </c>
      <c r="K198" s="688">
        <v>13.53</v>
      </c>
    </row>
    <row r="199" spans="1:11" ht="23.25" customHeight="1" x14ac:dyDescent="0.25">
      <c r="A199" s="1049" t="s">
        <v>138</v>
      </c>
      <c r="B199" s="1049"/>
      <c r="C199" s="656" t="s">
        <v>139</v>
      </c>
      <c r="D199" s="655" t="s">
        <v>91</v>
      </c>
      <c r="E199" s="580">
        <v>356</v>
      </c>
      <c r="F199" s="580">
        <v>562</v>
      </c>
      <c r="G199" s="688">
        <v>434.9</v>
      </c>
      <c r="H199" s="580"/>
      <c r="I199" s="580">
        <v>356</v>
      </c>
      <c r="J199" s="580">
        <v>562</v>
      </c>
      <c r="K199" s="688">
        <v>438.25</v>
      </c>
    </row>
    <row r="200" spans="1:11" ht="23.25" customHeight="1" x14ac:dyDescent="0.25">
      <c r="A200" s="1049" t="s">
        <v>93</v>
      </c>
      <c r="B200" s="1049"/>
      <c r="C200" s="656" t="s">
        <v>140</v>
      </c>
      <c r="D200" s="655" t="s">
        <v>91</v>
      </c>
      <c r="E200" s="580">
        <v>116</v>
      </c>
      <c r="F200" s="580">
        <v>170</v>
      </c>
      <c r="G200" s="688">
        <v>138.01</v>
      </c>
      <c r="H200" s="580"/>
      <c r="I200" s="580">
        <v>104</v>
      </c>
      <c r="J200" s="580">
        <v>178</v>
      </c>
      <c r="K200" s="688">
        <v>136.02000000000001</v>
      </c>
    </row>
    <row r="201" spans="1:11" ht="23.25" customHeight="1" x14ac:dyDescent="0.25">
      <c r="A201" s="912" t="s">
        <v>141</v>
      </c>
      <c r="B201" s="912"/>
      <c r="C201" s="656" t="s">
        <v>142</v>
      </c>
      <c r="D201" s="655" t="s">
        <v>91</v>
      </c>
      <c r="E201" s="580">
        <v>554</v>
      </c>
      <c r="F201" s="580">
        <v>986</v>
      </c>
      <c r="G201" s="688">
        <v>728.65</v>
      </c>
      <c r="H201" s="580"/>
      <c r="I201" s="580">
        <v>600</v>
      </c>
      <c r="J201" s="580">
        <v>998</v>
      </c>
      <c r="K201" s="688">
        <v>736.69</v>
      </c>
    </row>
    <row r="202" spans="1:11" ht="23.25" customHeight="1" x14ac:dyDescent="0.25">
      <c r="A202" s="1049" t="s">
        <v>143</v>
      </c>
      <c r="B202" s="1049"/>
      <c r="C202" s="656" t="s">
        <v>406</v>
      </c>
      <c r="D202" s="657"/>
      <c r="E202" s="580">
        <v>6.4</v>
      </c>
      <c r="F202" s="580">
        <v>8.5</v>
      </c>
      <c r="G202" s="688">
        <v>7.52</v>
      </c>
      <c r="H202" s="580"/>
      <c r="I202" s="580">
        <v>6.6</v>
      </c>
      <c r="J202" s="580">
        <v>8.4</v>
      </c>
      <c r="K202" s="688">
        <v>7.53</v>
      </c>
    </row>
    <row r="203" spans="1:11" ht="23.25" customHeight="1" x14ac:dyDescent="0.25">
      <c r="A203" s="1049" t="s">
        <v>144</v>
      </c>
      <c r="B203" s="1049"/>
      <c r="C203" s="656" t="s">
        <v>145</v>
      </c>
      <c r="D203" s="655" t="s">
        <v>91</v>
      </c>
      <c r="E203" s="580">
        <v>96</v>
      </c>
      <c r="F203" s="580">
        <v>176</v>
      </c>
      <c r="G203" s="688">
        <v>121.61</v>
      </c>
      <c r="H203" s="580"/>
      <c r="I203" s="580">
        <v>97</v>
      </c>
      <c r="J203" s="580">
        <v>192</v>
      </c>
      <c r="K203" s="688">
        <v>125.13</v>
      </c>
    </row>
    <row r="204" spans="1:11" ht="23.25" customHeight="1" x14ac:dyDescent="0.25">
      <c r="A204" s="1049" t="s">
        <v>146</v>
      </c>
      <c r="B204" s="1049"/>
      <c r="C204" s="656" t="s">
        <v>147</v>
      </c>
      <c r="D204" s="655" t="s">
        <v>91</v>
      </c>
      <c r="E204" s="580">
        <v>80</v>
      </c>
      <c r="F204" s="580">
        <v>145</v>
      </c>
      <c r="G204" s="688">
        <v>108.2</v>
      </c>
      <c r="H204" s="580"/>
      <c r="I204" s="580">
        <v>80</v>
      </c>
      <c r="J204" s="580">
        <v>144</v>
      </c>
      <c r="K204" s="688">
        <v>109.33</v>
      </c>
    </row>
    <row r="205" spans="1:11" ht="23.25" customHeight="1" x14ac:dyDescent="0.25">
      <c r="A205" s="1049" t="s">
        <v>148</v>
      </c>
      <c r="B205" s="1049"/>
      <c r="C205" s="656" t="s">
        <v>149</v>
      </c>
      <c r="D205" s="655" t="s">
        <v>91</v>
      </c>
      <c r="E205" s="580">
        <v>28</v>
      </c>
      <c r="F205" s="580">
        <v>61</v>
      </c>
      <c r="G205" s="688">
        <v>40.130000000000003</v>
      </c>
      <c r="H205" s="580"/>
      <c r="I205" s="580">
        <v>31</v>
      </c>
      <c r="J205" s="580">
        <v>60</v>
      </c>
      <c r="K205" s="688">
        <v>40.270000000000003</v>
      </c>
    </row>
    <row r="206" spans="1:11" ht="23.25" customHeight="1" x14ac:dyDescent="0.25">
      <c r="A206" s="1049" t="s">
        <v>150</v>
      </c>
      <c r="B206" s="1049"/>
      <c r="C206" s="658" t="s">
        <v>151</v>
      </c>
      <c r="D206" s="659" t="s">
        <v>103</v>
      </c>
      <c r="E206" s="580">
        <v>988</v>
      </c>
      <c r="F206" s="580">
        <v>1543</v>
      </c>
      <c r="G206" s="688">
        <v>1190.79</v>
      </c>
      <c r="H206" s="580"/>
      <c r="I206" s="580">
        <v>1004</v>
      </c>
      <c r="J206" s="580">
        <v>1546</v>
      </c>
      <c r="K206" s="688">
        <v>1201.52</v>
      </c>
    </row>
    <row r="207" spans="1:11" ht="23.25" customHeight="1" x14ac:dyDescent="0.25">
      <c r="A207" s="1047" t="s">
        <v>152</v>
      </c>
      <c r="B207" s="1047"/>
      <c r="C207" s="656" t="s">
        <v>153</v>
      </c>
      <c r="D207" s="655" t="s">
        <v>91</v>
      </c>
      <c r="E207" s="580">
        <v>61</v>
      </c>
      <c r="F207" s="580">
        <v>129</v>
      </c>
      <c r="G207" s="688">
        <v>86.26</v>
      </c>
      <c r="H207" s="580"/>
      <c r="I207" s="580">
        <v>63</v>
      </c>
      <c r="J207" s="586">
        <v>129</v>
      </c>
      <c r="K207" s="688">
        <v>86.73</v>
      </c>
    </row>
    <row r="208" spans="1:11" ht="23.25" customHeight="1" x14ac:dyDescent="0.25">
      <c r="A208" s="1047" t="s">
        <v>154</v>
      </c>
      <c r="B208" s="1047"/>
      <c r="C208" s="656" t="s">
        <v>155</v>
      </c>
      <c r="D208" s="655" t="s">
        <v>91</v>
      </c>
      <c r="E208" s="580">
        <v>3.1</v>
      </c>
      <c r="F208" s="580">
        <v>6</v>
      </c>
      <c r="G208" s="688">
        <v>4.32</v>
      </c>
      <c r="H208" s="580"/>
      <c r="I208" s="580">
        <v>3.5</v>
      </c>
      <c r="J208" s="580">
        <v>5.8</v>
      </c>
      <c r="K208" s="688">
        <v>4.3099999999999996</v>
      </c>
    </row>
    <row r="209" spans="1:11" ht="23.25" customHeight="1" thickBot="1" x14ac:dyDescent="0.3">
      <c r="A209" s="1048" t="s">
        <v>156</v>
      </c>
      <c r="B209" s="1048"/>
      <c r="C209" s="660" t="s">
        <v>157</v>
      </c>
      <c r="D209" s="661" t="s">
        <v>91</v>
      </c>
      <c r="E209" s="581">
        <v>218</v>
      </c>
      <c r="F209" s="581">
        <v>444</v>
      </c>
      <c r="G209" s="690">
        <v>311.24</v>
      </c>
      <c r="H209" s="581"/>
      <c r="I209" s="581">
        <v>230</v>
      </c>
      <c r="J209" s="581">
        <v>440</v>
      </c>
      <c r="K209" s="690">
        <v>311.04000000000002</v>
      </c>
    </row>
    <row r="210" spans="1:11" ht="39" customHeight="1" thickTop="1" x14ac:dyDescent="0.65">
      <c r="A210" s="286"/>
      <c r="B210" s="286"/>
      <c r="C210" s="286"/>
      <c r="D210" s="286"/>
      <c r="E210" s="287"/>
      <c r="F210" s="287"/>
      <c r="G210" s="85"/>
      <c r="H210" s="85"/>
      <c r="I210" s="85"/>
      <c r="J210" s="85"/>
      <c r="K210" s="86"/>
    </row>
    <row r="211" spans="1:11" ht="30" customHeight="1" x14ac:dyDescent="0.25">
      <c r="A211" s="907" t="s">
        <v>499</v>
      </c>
      <c r="B211" s="907"/>
      <c r="C211" s="907"/>
      <c r="D211" s="907"/>
      <c r="E211" s="907"/>
      <c r="F211" s="907"/>
      <c r="G211" s="907"/>
      <c r="H211" s="907"/>
      <c r="I211" s="907"/>
      <c r="J211" s="907"/>
      <c r="K211" s="907"/>
    </row>
    <row r="212" spans="1:11" ht="23.25" customHeight="1" x14ac:dyDescent="0.25">
      <c r="A212" s="907" t="s">
        <v>47</v>
      </c>
      <c r="B212" s="907"/>
      <c r="C212" s="907"/>
      <c r="D212" s="907"/>
      <c r="E212" s="907"/>
      <c r="F212" s="907"/>
      <c r="G212" s="907"/>
      <c r="H212" s="907"/>
      <c r="I212" s="907"/>
      <c r="J212" s="907"/>
      <c r="K212" s="907"/>
    </row>
    <row r="213" spans="1:11" ht="23.25" customHeight="1" thickBot="1" x14ac:dyDescent="0.3">
      <c r="A213" s="949" t="s">
        <v>692</v>
      </c>
      <c r="B213" s="949"/>
      <c r="C213" s="949"/>
      <c r="D213" s="949"/>
      <c r="E213" s="949"/>
      <c r="F213" s="949"/>
      <c r="G213" s="949"/>
      <c r="H213" s="949"/>
      <c r="I213" s="949"/>
      <c r="J213" s="949"/>
      <c r="K213" s="949"/>
    </row>
    <row r="214" spans="1:11" ht="23.25" customHeight="1" thickTop="1" x14ac:dyDescent="0.25">
      <c r="A214" s="957" t="s">
        <v>165</v>
      </c>
      <c r="B214" s="957"/>
      <c r="C214" s="717"/>
      <c r="D214" s="957" t="s">
        <v>136</v>
      </c>
      <c r="E214" s="950" t="s">
        <v>217</v>
      </c>
      <c r="F214" s="950"/>
      <c r="G214" s="950"/>
      <c r="H214" s="716"/>
      <c r="I214" s="950" t="s">
        <v>83</v>
      </c>
      <c r="J214" s="950"/>
      <c r="K214" s="950"/>
    </row>
    <row r="215" spans="1:11" ht="23.25" customHeight="1" x14ac:dyDescent="0.25">
      <c r="A215" s="1044"/>
      <c r="B215" s="1044"/>
      <c r="C215" s="718"/>
      <c r="D215" s="1044"/>
      <c r="E215" s="811" t="s">
        <v>70</v>
      </c>
      <c r="F215" s="811" t="s">
        <v>71</v>
      </c>
      <c r="G215" s="811" t="s">
        <v>84</v>
      </c>
      <c r="H215" s="812"/>
      <c r="I215" s="811" t="s">
        <v>70</v>
      </c>
      <c r="J215" s="811" t="s">
        <v>71</v>
      </c>
      <c r="K215" s="811" t="s">
        <v>84</v>
      </c>
    </row>
    <row r="216" spans="1:11" ht="23.25" customHeight="1" x14ac:dyDescent="0.25">
      <c r="A216" s="1046" t="s">
        <v>90</v>
      </c>
      <c r="B216" s="1046"/>
      <c r="C216" s="654" t="s">
        <v>137</v>
      </c>
      <c r="D216" s="655" t="s">
        <v>512</v>
      </c>
      <c r="E216" s="583">
        <v>2</v>
      </c>
      <c r="F216" s="583">
        <v>100</v>
      </c>
      <c r="G216" s="214">
        <v>20.75</v>
      </c>
      <c r="H216" s="583"/>
      <c r="I216" s="583">
        <v>0.1</v>
      </c>
      <c r="J216" s="583">
        <v>42</v>
      </c>
      <c r="K216" s="685">
        <v>4.8099999999999996</v>
      </c>
    </row>
    <row r="217" spans="1:11" ht="23.25" customHeight="1" x14ac:dyDescent="0.25">
      <c r="A217" s="1049" t="s">
        <v>138</v>
      </c>
      <c r="B217" s="1049"/>
      <c r="C217" s="656" t="s">
        <v>139</v>
      </c>
      <c r="D217" s="655" t="s">
        <v>91</v>
      </c>
      <c r="E217" s="580">
        <v>323</v>
      </c>
      <c r="F217" s="580">
        <v>526</v>
      </c>
      <c r="G217" s="214">
        <v>414.13</v>
      </c>
      <c r="H217" s="580"/>
      <c r="I217" s="580">
        <v>321</v>
      </c>
      <c r="J217" s="580">
        <v>523</v>
      </c>
      <c r="K217" s="682">
        <v>414.01</v>
      </c>
    </row>
    <row r="218" spans="1:11" ht="23.25" customHeight="1" x14ac:dyDescent="0.25">
      <c r="A218" s="1049" t="s">
        <v>93</v>
      </c>
      <c r="B218" s="1049"/>
      <c r="C218" s="656" t="s">
        <v>140</v>
      </c>
      <c r="D218" s="655" t="s">
        <v>91</v>
      </c>
      <c r="E218" s="580">
        <v>106</v>
      </c>
      <c r="F218" s="580">
        <v>162</v>
      </c>
      <c r="G218" s="214">
        <v>136.15</v>
      </c>
      <c r="H218" s="580"/>
      <c r="I218" s="580">
        <v>103</v>
      </c>
      <c r="J218" s="580">
        <v>157</v>
      </c>
      <c r="K218" s="683">
        <v>132.19</v>
      </c>
    </row>
    <row r="219" spans="1:11" ht="23.25" customHeight="1" x14ac:dyDescent="0.25">
      <c r="A219" s="912" t="s">
        <v>141</v>
      </c>
      <c r="B219" s="912"/>
      <c r="C219" s="656" t="s">
        <v>142</v>
      </c>
      <c r="D219" s="655" t="s">
        <v>91</v>
      </c>
      <c r="E219" s="580">
        <v>636</v>
      </c>
      <c r="F219" s="580">
        <v>1010</v>
      </c>
      <c r="G219" s="214">
        <v>761.33</v>
      </c>
      <c r="H219" s="580"/>
      <c r="I219" s="580">
        <v>632</v>
      </c>
      <c r="J219" s="580">
        <v>1016</v>
      </c>
      <c r="K219" s="682">
        <v>761.36</v>
      </c>
    </row>
    <row r="220" spans="1:11" ht="23.25" customHeight="1" x14ac:dyDescent="0.25">
      <c r="A220" s="1049" t="s">
        <v>143</v>
      </c>
      <c r="B220" s="1049"/>
      <c r="C220" s="656" t="s">
        <v>406</v>
      </c>
      <c r="D220" s="657"/>
      <c r="E220" s="688">
        <v>7.04</v>
      </c>
      <c r="F220" s="688">
        <v>8.4700000000000006</v>
      </c>
      <c r="G220" s="214">
        <v>7.89</v>
      </c>
      <c r="H220" s="580"/>
      <c r="I220" s="688">
        <v>6.72</v>
      </c>
      <c r="J220" s="688">
        <v>8.44</v>
      </c>
      <c r="K220" s="682">
        <v>7.74</v>
      </c>
    </row>
    <row r="221" spans="1:11" ht="23.25" customHeight="1" x14ac:dyDescent="0.25">
      <c r="A221" s="1049" t="s">
        <v>144</v>
      </c>
      <c r="B221" s="1049"/>
      <c r="C221" s="656" t="s">
        <v>145</v>
      </c>
      <c r="D221" s="655" t="s">
        <v>91</v>
      </c>
      <c r="E221" s="580">
        <v>87</v>
      </c>
      <c r="F221" s="580">
        <v>186</v>
      </c>
      <c r="G221" s="214">
        <v>119.23</v>
      </c>
      <c r="H221" s="580"/>
      <c r="I221" s="580">
        <v>89</v>
      </c>
      <c r="J221" s="580">
        <v>188</v>
      </c>
      <c r="K221" s="683">
        <v>121.91</v>
      </c>
    </row>
    <row r="222" spans="1:11" ht="23.25" customHeight="1" x14ac:dyDescent="0.25">
      <c r="A222" s="1049" t="s">
        <v>146</v>
      </c>
      <c r="B222" s="1049"/>
      <c r="C222" s="656" t="s">
        <v>147</v>
      </c>
      <c r="D222" s="655" t="s">
        <v>91</v>
      </c>
      <c r="E222" s="580">
        <v>81</v>
      </c>
      <c r="F222" s="580">
        <v>148</v>
      </c>
      <c r="G222" s="214">
        <v>109.94</v>
      </c>
      <c r="H222" s="584"/>
      <c r="I222" s="580">
        <v>58</v>
      </c>
      <c r="J222" s="580">
        <v>148</v>
      </c>
      <c r="K222" s="683">
        <v>109.96</v>
      </c>
    </row>
    <row r="223" spans="1:11" ht="23.25" customHeight="1" x14ac:dyDescent="0.25">
      <c r="A223" s="1049" t="s">
        <v>148</v>
      </c>
      <c r="B223" s="1049"/>
      <c r="C223" s="656" t="s">
        <v>149</v>
      </c>
      <c r="D223" s="655" t="s">
        <v>91</v>
      </c>
      <c r="E223" s="580">
        <v>21</v>
      </c>
      <c r="F223" s="580">
        <v>46</v>
      </c>
      <c r="G223" s="214">
        <v>33.97</v>
      </c>
      <c r="H223" s="580"/>
      <c r="I223" s="580">
        <v>21</v>
      </c>
      <c r="J223" s="580">
        <v>47</v>
      </c>
      <c r="K223" s="683">
        <v>33.93</v>
      </c>
    </row>
    <row r="224" spans="1:11" ht="23.25" customHeight="1" x14ac:dyDescent="0.25">
      <c r="A224" s="1049" t="s">
        <v>150</v>
      </c>
      <c r="B224" s="1049"/>
      <c r="C224" s="658" t="s">
        <v>151</v>
      </c>
      <c r="D224" s="659" t="s">
        <v>103</v>
      </c>
      <c r="E224" s="585">
        <v>995</v>
      </c>
      <c r="F224" s="585">
        <v>1583</v>
      </c>
      <c r="G224" s="682">
        <v>1189.0899999999999</v>
      </c>
      <c r="H224" s="585"/>
      <c r="I224" s="585">
        <v>988</v>
      </c>
      <c r="J224" s="585">
        <v>1592</v>
      </c>
      <c r="K224" s="682">
        <v>1189.51</v>
      </c>
    </row>
    <row r="225" spans="1:11" ht="23.25" customHeight="1" x14ac:dyDescent="0.25">
      <c r="A225" s="1047" t="s">
        <v>152</v>
      </c>
      <c r="B225" s="1047"/>
      <c r="C225" s="656" t="s">
        <v>153</v>
      </c>
      <c r="D225" s="655" t="s">
        <v>91</v>
      </c>
      <c r="E225" s="585">
        <v>65</v>
      </c>
      <c r="F225" s="585">
        <v>135</v>
      </c>
      <c r="G225" s="214">
        <v>89.51</v>
      </c>
      <c r="H225" s="585"/>
      <c r="I225" s="585">
        <v>68</v>
      </c>
      <c r="J225" s="585">
        <v>138</v>
      </c>
      <c r="K225" s="682">
        <v>90.57</v>
      </c>
    </row>
    <row r="226" spans="1:11" ht="23.25" customHeight="1" x14ac:dyDescent="0.25">
      <c r="A226" s="1047" t="s">
        <v>154</v>
      </c>
      <c r="B226" s="1047"/>
      <c r="C226" s="656" t="s">
        <v>155</v>
      </c>
      <c r="D226" s="655" t="s">
        <v>91</v>
      </c>
      <c r="E226" s="585">
        <v>3</v>
      </c>
      <c r="F226" s="585">
        <v>5.8</v>
      </c>
      <c r="G226" s="214">
        <v>3.94</v>
      </c>
      <c r="H226" s="585"/>
      <c r="I226" s="585">
        <v>1.3</v>
      </c>
      <c r="J226" s="585">
        <v>5.8</v>
      </c>
      <c r="K226" s="682">
        <v>3.94</v>
      </c>
    </row>
    <row r="227" spans="1:11" ht="23.25" customHeight="1" thickBot="1" x14ac:dyDescent="0.3">
      <c r="A227" s="1048" t="s">
        <v>156</v>
      </c>
      <c r="B227" s="1048"/>
      <c r="C227" s="660" t="s">
        <v>157</v>
      </c>
      <c r="D227" s="661" t="s">
        <v>91</v>
      </c>
      <c r="E227" s="581">
        <v>213</v>
      </c>
      <c r="F227" s="581">
        <v>423</v>
      </c>
      <c r="G227" s="215">
        <v>301.29000000000002</v>
      </c>
      <c r="H227" s="581"/>
      <c r="I227" s="581">
        <v>213</v>
      </c>
      <c r="J227" s="581">
        <v>425</v>
      </c>
      <c r="K227" s="684">
        <v>304.01</v>
      </c>
    </row>
    <row r="228" spans="1:11" ht="23.25" customHeight="1" thickTop="1" x14ac:dyDescent="0.25">
      <c r="A228" s="952" t="s">
        <v>481</v>
      </c>
      <c r="B228" s="952"/>
      <c r="C228" s="952"/>
      <c r="D228" s="952"/>
      <c r="E228" s="952"/>
      <c r="F228" s="952"/>
      <c r="G228" s="952"/>
      <c r="H228" s="952"/>
      <c r="I228" s="952"/>
      <c r="J228" s="952"/>
      <c r="K228" s="100" t="s">
        <v>65</v>
      </c>
    </row>
    <row r="229" spans="1:11" ht="13.9" customHeight="1" x14ac:dyDescent="0.25">
      <c r="A229" s="216"/>
      <c r="B229" s="216"/>
      <c r="C229" s="216"/>
      <c r="D229" s="216"/>
      <c r="E229" s="216"/>
      <c r="F229" s="216"/>
      <c r="G229" s="216"/>
      <c r="H229" s="216"/>
      <c r="I229" s="216"/>
      <c r="J229" s="216"/>
      <c r="K229" s="100"/>
    </row>
    <row r="230" spans="1:11" ht="9" hidden="1" customHeight="1" x14ac:dyDescent="0.25">
      <c r="A230" s="216"/>
      <c r="B230" s="216"/>
      <c r="C230" s="216"/>
      <c r="D230" s="216"/>
      <c r="E230" s="216"/>
      <c r="F230" s="216"/>
      <c r="G230" s="216"/>
      <c r="H230" s="216"/>
      <c r="I230" s="216"/>
      <c r="J230" s="216"/>
      <c r="K230" s="100"/>
    </row>
    <row r="231" spans="1:11" ht="13.15" customHeight="1" x14ac:dyDescent="0.25">
      <c r="J231" s="216"/>
    </row>
    <row r="232" spans="1:11" ht="23.25" customHeight="1" x14ac:dyDescent="0.25">
      <c r="A232" s="905" t="s">
        <v>462</v>
      </c>
      <c r="B232" s="905"/>
      <c r="C232" s="905"/>
      <c r="D232" s="905"/>
      <c r="E232" s="905"/>
      <c r="F232" s="102"/>
      <c r="G232" s="102"/>
      <c r="H232" s="102"/>
      <c r="I232" s="102"/>
      <c r="J232" s="102"/>
      <c r="K232" s="413">
        <v>50</v>
      </c>
    </row>
    <row r="233" spans="1:11" ht="40.5" customHeight="1" x14ac:dyDescent="0.25">
      <c r="A233" s="907" t="s">
        <v>501</v>
      </c>
      <c r="B233" s="907"/>
      <c r="C233" s="907"/>
      <c r="D233" s="907"/>
      <c r="E233" s="907"/>
      <c r="F233" s="907"/>
      <c r="G233" s="907"/>
      <c r="H233" s="907"/>
      <c r="I233" s="907"/>
      <c r="J233" s="907"/>
      <c r="K233" s="907"/>
    </row>
    <row r="234" spans="1:11" ht="23.25" customHeight="1" x14ac:dyDescent="0.25">
      <c r="A234" s="907" t="s">
        <v>54</v>
      </c>
      <c r="B234" s="907"/>
      <c r="C234" s="907"/>
      <c r="D234" s="907"/>
      <c r="E234" s="907"/>
      <c r="F234" s="907"/>
      <c r="G234" s="907"/>
      <c r="H234" s="907"/>
      <c r="I234" s="907"/>
      <c r="J234" s="907"/>
      <c r="K234" s="907"/>
    </row>
    <row r="235" spans="1:11" ht="23.25" customHeight="1" thickBot="1" x14ac:dyDescent="0.3">
      <c r="A235" s="949" t="s">
        <v>692</v>
      </c>
      <c r="B235" s="949"/>
      <c r="C235" s="949"/>
      <c r="D235" s="949"/>
      <c r="E235" s="949"/>
      <c r="F235" s="949"/>
      <c r="G235" s="949"/>
      <c r="H235" s="949"/>
      <c r="I235" s="949"/>
      <c r="J235" s="949"/>
      <c r="K235" s="949"/>
    </row>
    <row r="236" spans="1:11" ht="23.25" customHeight="1" thickTop="1" x14ac:dyDescent="0.25">
      <c r="A236" s="957" t="s">
        <v>165</v>
      </c>
      <c r="B236" s="957"/>
      <c r="C236" s="717"/>
      <c r="D236" s="957" t="s">
        <v>136</v>
      </c>
      <c r="E236" s="950" t="s">
        <v>217</v>
      </c>
      <c r="F236" s="950"/>
      <c r="G236" s="950"/>
      <c r="H236" s="716"/>
      <c r="I236" s="950" t="s">
        <v>83</v>
      </c>
      <c r="J236" s="950"/>
      <c r="K236" s="950"/>
    </row>
    <row r="237" spans="1:11" ht="23.25" customHeight="1" x14ac:dyDescent="0.25">
      <c r="A237" s="1044"/>
      <c r="B237" s="1044"/>
      <c r="C237" s="718"/>
      <c r="D237" s="1044"/>
      <c r="E237" s="811" t="s">
        <v>70</v>
      </c>
      <c r="F237" s="811" t="s">
        <v>71</v>
      </c>
      <c r="G237" s="811" t="s">
        <v>84</v>
      </c>
      <c r="H237" s="812"/>
      <c r="I237" s="811" t="s">
        <v>70</v>
      </c>
      <c r="J237" s="811" t="s">
        <v>71</v>
      </c>
      <c r="K237" s="811" t="s">
        <v>84</v>
      </c>
    </row>
    <row r="238" spans="1:11" ht="23.25" customHeight="1" x14ac:dyDescent="0.25">
      <c r="A238" s="1046" t="s">
        <v>90</v>
      </c>
      <c r="B238" s="1046"/>
      <c r="C238" s="654" t="s">
        <v>137</v>
      </c>
      <c r="D238" s="655" t="s">
        <v>512</v>
      </c>
      <c r="E238" s="231">
        <v>1.47</v>
      </c>
      <c r="F238" s="682">
        <v>1126</v>
      </c>
      <c r="G238" s="685">
        <v>44.59</v>
      </c>
      <c r="H238" s="180"/>
      <c r="I238" s="685">
        <v>0.24</v>
      </c>
      <c r="J238" s="512">
        <v>150</v>
      </c>
      <c r="K238" s="685">
        <v>13.23</v>
      </c>
    </row>
    <row r="239" spans="1:11" ht="23.25" customHeight="1" x14ac:dyDescent="0.25">
      <c r="A239" s="1049" t="s">
        <v>138</v>
      </c>
      <c r="B239" s="1049"/>
      <c r="C239" s="656" t="s">
        <v>139</v>
      </c>
      <c r="D239" s="655" t="s">
        <v>91</v>
      </c>
      <c r="E239" s="231">
        <v>235</v>
      </c>
      <c r="F239" s="682">
        <v>2156</v>
      </c>
      <c r="G239" s="682">
        <v>349.2</v>
      </c>
      <c r="H239" s="179"/>
      <c r="I239" s="190">
        <v>247</v>
      </c>
      <c r="J239" s="190">
        <v>2234</v>
      </c>
      <c r="K239" s="682">
        <v>354.92</v>
      </c>
    </row>
    <row r="240" spans="1:11" ht="23.25" customHeight="1" x14ac:dyDescent="0.25">
      <c r="A240" s="1049" t="s">
        <v>93</v>
      </c>
      <c r="B240" s="1049"/>
      <c r="C240" s="656" t="s">
        <v>140</v>
      </c>
      <c r="D240" s="655" t="s">
        <v>91</v>
      </c>
      <c r="E240" s="231">
        <v>130</v>
      </c>
      <c r="F240" s="231">
        <v>320</v>
      </c>
      <c r="G240" s="683">
        <v>167.61</v>
      </c>
      <c r="H240" s="46"/>
      <c r="I240" s="306">
        <v>132</v>
      </c>
      <c r="J240" s="306">
        <v>352</v>
      </c>
      <c r="K240" s="683">
        <v>164.7</v>
      </c>
    </row>
    <row r="241" spans="1:11" ht="23.25" customHeight="1" x14ac:dyDescent="0.25">
      <c r="A241" s="912" t="s">
        <v>141</v>
      </c>
      <c r="B241" s="912"/>
      <c r="C241" s="656" t="s">
        <v>142</v>
      </c>
      <c r="D241" s="655" t="s">
        <v>91</v>
      </c>
      <c r="E241" s="231">
        <v>382</v>
      </c>
      <c r="F241" s="682">
        <v>3648</v>
      </c>
      <c r="G241" s="682">
        <v>598.89</v>
      </c>
      <c r="H241" s="179"/>
      <c r="I241" s="190">
        <v>386</v>
      </c>
      <c r="J241" s="190">
        <v>3842</v>
      </c>
      <c r="K241" s="682">
        <v>609.79999999999995</v>
      </c>
    </row>
    <row r="242" spans="1:11" ht="23.25" customHeight="1" x14ac:dyDescent="0.25">
      <c r="A242" s="1049" t="s">
        <v>143</v>
      </c>
      <c r="B242" s="1049"/>
      <c r="C242" s="656" t="s">
        <v>406</v>
      </c>
      <c r="D242" s="657"/>
      <c r="E242" s="231">
        <v>6.62</v>
      </c>
      <c r="F242" s="231">
        <v>8.75</v>
      </c>
      <c r="G242" s="682">
        <v>7.75</v>
      </c>
      <c r="H242" s="46"/>
      <c r="I242" s="682">
        <v>6.62</v>
      </c>
      <c r="J242" s="682">
        <v>8.5</v>
      </c>
      <c r="K242" s="682">
        <v>7.65</v>
      </c>
    </row>
    <row r="243" spans="1:11" ht="23.25" customHeight="1" x14ac:dyDescent="0.25">
      <c r="A243" s="1049" t="s">
        <v>144</v>
      </c>
      <c r="B243" s="1049"/>
      <c r="C243" s="656" t="s">
        <v>145</v>
      </c>
      <c r="D243" s="655" t="s">
        <v>91</v>
      </c>
      <c r="E243" s="231">
        <v>40</v>
      </c>
      <c r="F243" s="682">
        <v>1310</v>
      </c>
      <c r="G243" s="683">
        <v>93.66</v>
      </c>
      <c r="H243" s="46"/>
      <c r="I243" s="306">
        <v>43</v>
      </c>
      <c r="J243" s="190">
        <v>1360</v>
      </c>
      <c r="K243" s="683">
        <v>96.61</v>
      </c>
    </row>
    <row r="244" spans="1:11" ht="23.25" customHeight="1" x14ac:dyDescent="0.25">
      <c r="A244" s="1049" t="s">
        <v>146</v>
      </c>
      <c r="B244" s="1049"/>
      <c r="C244" s="656" t="s">
        <v>147</v>
      </c>
      <c r="D244" s="655" t="s">
        <v>91</v>
      </c>
      <c r="E244" s="231">
        <v>60</v>
      </c>
      <c r="F244" s="231">
        <v>558</v>
      </c>
      <c r="G244" s="683">
        <v>82.47</v>
      </c>
      <c r="H244" s="46"/>
      <c r="I244" s="306">
        <v>59</v>
      </c>
      <c r="J244" s="306">
        <v>574</v>
      </c>
      <c r="K244" s="683">
        <v>83.86</v>
      </c>
    </row>
    <row r="245" spans="1:11" ht="23.25" customHeight="1" x14ac:dyDescent="0.25">
      <c r="A245" s="1049" t="s">
        <v>148</v>
      </c>
      <c r="B245" s="1049"/>
      <c r="C245" s="656" t="s">
        <v>149</v>
      </c>
      <c r="D245" s="655" t="s">
        <v>91</v>
      </c>
      <c r="E245" s="231">
        <v>20</v>
      </c>
      <c r="F245" s="231">
        <v>202</v>
      </c>
      <c r="G245" s="683">
        <v>34.979999999999997</v>
      </c>
      <c r="H245" s="46"/>
      <c r="I245" s="306">
        <v>3.3</v>
      </c>
      <c r="J245" s="306">
        <v>210</v>
      </c>
      <c r="K245" s="683">
        <v>35.58</v>
      </c>
    </row>
    <row r="246" spans="1:11" ht="23.25" customHeight="1" x14ac:dyDescent="0.25">
      <c r="A246" s="1049" t="s">
        <v>150</v>
      </c>
      <c r="B246" s="1049"/>
      <c r="C246" s="658" t="s">
        <v>151</v>
      </c>
      <c r="D246" s="659" t="s">
        <v>103</v>
      </c>
      <c r="E246" s="231">
        <v>580</v>
      </c>
      <c r="F246" s="682">
        <v>5520</v>
      </c>
      <c r="G246" s="682">
        <v>942.54</v>
      </c>
      <c r="H246" s="178"/>
      <c r="I246" s="306">
        <v>572</v>
      </c>
      <c r="J246" s="190">
        <v>5580</v>
      </c>
      <c r="K246" s="682">
        <v>957.96</v>
      </c>
    </row>
    <row r="247" spans="1:11" ht="23.25" customHeight="1" x14ac:dyDescent="0.25">
      <c r="A247" s="1047" t="s">
        <v>152</v>
      </c>
      <c r="B247" s="1047"/>
      <c r="C247" s="656" t="s">
        <v>153</v>
      </c>
      <c r="D247" s="655" t="s">
        <v>91</v>
      </c>
      <c r="E247" s="231">
        <v>33</v>
      </c>
      <c r="F247" s="231">
        <v>710</v>
      </c>
      <c r="G247" s="682">
        <v>74.150000000000006</v>
      </c>
      <c r="H247" s="89"/>
      <c r="I247" s="190">
        <v>33</v>
      </c>
      <c r="J247" s="190">
        <v>710</v>
      </c>
      <c r="K247" s="682">
        <v>74.319999999999993</v>
      </c>
    </row>
    <row r="248" spans="1:11" ht="23.25" customHeight="1" x14ac:dyDescent="0.25">
      <c r="A248" s="1047" t="s">
        <v>154</v>
      </c>
      <c r="B248" s="1047"/>
      <c r="C248" s="656" t="s">
        <v>155</v>
      </c>
      <c r="D248" s="655" t="s">
        <v>91</v>
      </c>
      <c r="E248" s="231">
        <v>1.7</v>
      </c>
      <c r="F248" s="231">
        <v>6.2</v>
      </c>
      <c r="G248" s="682">
        <v>2.88</v>
      </c>
      <c r="H248" s="89"/>
      <c r="I248" s="190">
        <v>1.6</v>
      </c>
      <c r="J248" s="190">
        <v>6.4</v>
      </c>
      <c r="K248" s="682">
        <v>2.81</v>
      </c>
    </row>
    <row r="249" spans="1:11" ht="23.25" customHeight="1" thickBot="1" x14ac:dyDescent="0.3">
      <c r="A249" s="1048" t="s">
        <v>156</v>
      </c>
      <c r="B249" s="1048"/>
      <c r="C249" s="660" t="s">
        <v>157</v>
      </c>
      <c r="D249" s="661" t="s">
        <v>91</v>
      </c>
      <c r="E249" s="681">
        <v>97</v>
      </c>
      <c r="F249" s="682">
        <v>1500</v>
      </c>
      <c r="G249" s="684">
        <v>207.37</v>
      </c>
      <c r="H249" s="47"/>
      <c r="I249" s="540">
        <v>92</v>
      </c>
      <c r="J249" s="540">
        <v>1516</v>
      </c>
      <c r="K249" s="684">
        <v>212.11</v>
      </c>
    </row>
    <row r="250" spans="1:11" ht="27.75" customHeight="1" thickTop="1" x14ac:dyDescent="0.65">
      <c r="A250" s="288"/>
      <c r="B250" s="289"/>
      <c r="C250" s="289"/>
      <c r="D250" s="289"/>
      <c r="E250" s="289"/>
      <c r="F250" s="289"/>
      <c r="G250" s="85"/>
      <c r="H250" s="85"/>
      <c r="I250" s="85"/>
      <c r="J250" s="85"/>
      <c r="K250" s="86"/>
    </row>
    <row r="251" spans="1:11" ht="45" customHeight="1" x14ac:dyDescent="0.25">
      <c r="A251" s="907" t="s">
        <v>501</v>
      </c>
      <c r="B251" s="907"/>
      <c r="C251" s="907"/>
      <c r="D251" s="907"/>
      <c r="E251" s="907"/>
      <c r="F251" s="907"/>
      <c r="G251" s="907"/>
      <c r="H251" s="907"/>
      <c r="I251" s="907"/>
      <c r="J251" s="907"/>
      <c r="K251" s="907"/>
    </row>
    <row r="252" spans="1:11" ht="22.5" customHeight="1" x14ac:dyDescent="0.25">
      <c r="A252" s="907" t="s">
        <v>52</v>
      </c>
      <c r="B252" s="907"/>
      <c r="C252" s="907"/>
      <c r="D252" s="907"/>
      <c r="E252" s="907"/>
      <c r="F252" s="907"/>
      <c r="G252" s="907"/>
      <c r="H252" s="907"/>
      <c r="I252" s="907"/>
      <c r="J252" s="907"/>
      <c r="K252" s="907"/>
    </row>
    <row r="253" spans="1:11" ht="23.25" customHeight="1" thickBot="1" x14ac:dyDescent="0.3">
      <c r="A253" s="949" t="s">
        <v>692</v>
      </c>
      <c r="B253" s="949"/>
      <c r="C253" s="949"/>
      <c r="D253" s="949"/>
      <c r="E253" s="949"/>
      <c r="F253" s="949"/>
      <c r="G253" s="949"/>
      <c r="H253" s="949"/>
      <c r="I253" s="949"/>
      <c r="J253" s="949"/>
      <c r="K253" s="949"/>
    </row>
    <row r="254" spans="1:11" ht="23.25" customHeight="1" thickTop="1" x14ac:dyDescent="0.25">
      <c r="A254" s="957" t="s">
        <v>165</v>
      </c>
      <c r="B254" s="957"/>
      <c r="C254" s="717"/>
      <c r="D254" s="957" t="s">
        <v>136</v>
      </c>
      <c r="E254" s="950" t="s">
        <v>217</v>
      </c>
      <c r="F254" s="950"/>
      <c r="G254" s="950"/>
      <c r="H254" s="716"/>
      <c r="I254" s="950" t="s">
        <v>83</v>
      </c>
      <c r="J254" s="950"/>
      <c r="K254" s="950"/>
    </row>
    <row r="255" spans="1:11" ht="23.25" customHeight="1" x14ac:dyDescent="0.25">
      <c r="A255" s="1044"/>
      <c r="B255" s="1044"/>
      <c r="C255" s="718"/>
      <c r="D255" s="1044"/>
      <c r="E255" s="811" t="s">
        <v>70</v>
      </c>
      <c r="F255" s="811" t="s">
        <v>71</v>
      </c>
      <c r="G255" s="811" t="s">
        <v>84</v>
      </c>
      <c r="H255" s="812"/>
      <c r="I255" s="811" t="s">
        <v>70</v>
      </c>
      <c r="J255" s="811" t="s">
        <v>71</v>
      </c>
      <c r="K255" s="811" t="s">
        <v>84</v>
      </c>
    </row>
    <row r="256" spans="1:11" ht="23.25" customHeight="1" x14ac:dyDescent="0.25">
      <c r="A256" s="1046" t="s">
        <v>90</v>
      </c>
      <c r="B256" s="1046"/>
      <c r="C256" s="654" t="s">
        <v>137</v>
      </c>
      <c r="D256" s="655" t="s">
        <v>512</v>
      </c>
      <c r="E256" s="512">
        <v>1.6</v>
      </c>
      <c r="F256" s="512">
        <v>1220</v>
      </c>
      <c r="G256" s="214">
        <v>58.03</v>
      </c>
      <c r="H256" s="182"/>
      <c r="I256" s="685">
        <v>0.14000000000000001</v>
      </c>
      <c r="J256" s="512">
        <v>84</v>
      </c>
      <c r="K256" s="685">
        <v>4.17</v>
      </c>
    </row>
    <row r="257" spans="1:11" ht="23.25" customHeight="1" x14ac:dyDescent="0.25">
      <c r="A257" s="1049" t="s">
        <v>138</v>
      </c>
      <c r="B257" s="1049"/>
      <c r="C257" s="656" t="s">
        <v>139</v>
      </c>
      <c r="D257" s="655" t="s">
        <v>91</v>
      </c>
      <c r="E257" s="190">
        <v>160</v>
      </c>
      <c r="F257" s="190">
        <v>266</v>
      </c>
      <c r="G257" s="214">
        <v>212.76</v>
      </c>
      <c r="H257" s="183"/>
      <c r="I257" s="190">
        <v>148</v>
      </c>
      <c r="J257" s="190">
        <v>269</v>
      </c>
      <c r="K257" s="682">
        <v>219.21</v>
      </c>
    </row>
    <row r="258" spans="1:11" ht="23.25" customHeight="1" x14ac:dyDescent="0.25">
      <c r="A258" s="1049" t="s">
        <v>93</v>
      </c>
      <c r="B258" s="1049"/>
      <c r="C258" s="656" t="s">
        <v>140</v>
      </c>
      <c r="D258" s="655" t="s">
        <v>91</v>
      </c>
      <c r="E258" s="190">
        <v>125</v>
      </c>
      <c r="F258" s="190">
        <v>168</v>
      </c>
      <c r="G258" s="214">
        <v>142.63999999999999</v>
      </c>
      <c r="H258" s="184"/>
      <c r="I258" s="190">
        <v>126</v>
      </c>
      <c r="J258" s="190">
        <v>173</v>
      </c>
      <c r="K258" s="682">
        <v>145.82</v>
      </c>
    </row>
    <row r="259" spans="1:11" ht="23.25" customHeight="1" x14ac:dyDescent="0.25">
      <c r="A259" s="912" t="s">
        <v>141</v>
      </c>
      <c r="B259" s="912"/>
      <c r="C259" s="656" t="s">
        <v>142</v>
      </c>
      <c r="D259" s="655" t="s">
        <v>91</v>
      </c>
      <c r="E259" s="190">
        <v>208</v>
      </c>
      <c r="F259" s="190">
        <v>368</v>
      </c>
      <c r="G259" s="214">
        <v>273.61</v>
      </c>
      <c r="H259" s="184"/>
      <c r="I259" s="190">
        <v>218</v>
      </c>
      <c r="J259" s="190">
        <v>370</v>
      </c>
      <c r="K259" s="682">
        <v>281.56</v>
      </c>
    </row>
    <row r="260" spans="1:11" ht="23.25" customHeight="1" x14ac:dyDescent="0.25">
      <c r="A260" s="1049" t="s">
        <v>143</v>
      </c>
      <c r="B260" s="1049"/>
      <c r="C260" s="656" t="s">
        <v>406</v>
      </c>
      <c r="D260" s="657"/>
      <c r="E260" s="682">
        <v>6.49</v>
      </c>
      <c r="F260" s="682">
        <v>8.23</v>
      </c>
      <c r="G260" s="214">
        <v>7.76</v>
      </c>
      <c r="H260" s="184"/>
      <c r="I260" s="190">
        <v>6.5</v>
      </c>
      <c r="J260" s="682">
        <v>8.3800000000000008</v>
      </c>
      <c r="K260" s="682">
        <v>7.91</v>
      </c>
    </row>
    <row r="261" spans="1:11" ht="23.25" customHeight="1" x14ac:dyDescent="0.25">
      <c r="A261" s="1049" t="s">
        <v>144</v>
      </c>
      <c r="B261" s="1049"/>
      <c r="C261" s="656" t="s">
        <v>145</v>
      </c>
      <c r="D261" s="655" t="s">
        <v>91</v>
      </c>
      <c r="E261" s="190">
        <v>16</v>
      </c>
      <c r="F261" s="190">
        <v>29</v>
      </c>
      <c r="G261" s="214">
        <v>21.09</v>
      </c>
      <c r="H261" s="184"/>
      <c r="I261" s="190">
        <v>17</v>
      </c>
      <c r="J261" s="190">
        <v>88</v>
      </c>
      <c r="K261" s="682">
        <v>22.71</v>
      </c>
    </row>
    <row r="262" spans="1:11" ht="23.25" customHeight="1" x14ac:dyDescent="0.25">
      <c r="A262" s="1049" t="s">
        <v>146</v>
      </c>
      <c r="B262" s="1049"/>
      <c r="C262" s="656" t="s">
        <v>147</v>
      </c>
      <c r="D262" s="655" t="s">
        <v>91</v>
      </c>
      <c r="E262" s="190">
        <v>38</v>
      </c>
      <c r="F262" s="190">
        <v>76</v>
      </c>
      <c r="G262" s="214">
        <v>58.43</v>
      </c>
      <c r="H262" s="185"/>
      <c r="I262" s="190">
        <v>32</v>
      </c>
      <c r="J262" s="190">
        <v>76</v>
      </c>
      <c r="K262" s="682">
        <v>59.35</v>
      </c>
    </row>
    <row r="263" spans="1:11" ht="23.25" customHeight="1" x14ac:dyDescent="0.25">
      <c r="A263" s="1049" t="s">
        <v>148</v>
      </c>
      <c r="B263" s="1049"/>
      <c r="C263" s="656" t="s">
        <v>149</v>
      </c>
      <c r="D263" s="655" t="s">
        <v>91</v>
      </c>
      <c r="E263" s="190">
        <v>8</v>
      </c>
      <c r="F263" s="190">
        <v>30</v>
      </c>
      <c r="G263" s="214">
        <v>16.27</v>
      </c>
      <c r="H263" s="184"/>
      <c r="I263" s="190">
        <v>10</v>
      </c>
      <c r="J263" s="190">
        <v>31</v>
      </c>
      <c r="K263" s="682">
        <v>17.37</v>
      </c>
    </row>
    <row r="264" spans="1:11" ht="23.25" customHeight="1" x14ac:dyDescent="0.25">
      <c r="A264" s="1049" t="s">
        <v>150</v>
      </c>
      <c r="B264" s="1049"/>
      <c r="C264" s="658" t="s">
        <v>151</v>
      </c>
      <c r="D264" s="659" t="s">
        <v>103</v>
      </c>
      <c r="E264" s="306">
        <v>316</v>
      </c>
      <c r="F264" s="306">
        <v>598</v>
      </c>
      <c r="G264" s="214">
        <v>436.15</v>
      </c>
      <c r="H264" s="186"/>
      <c r="I264" s="306">
        <v>330</v>
      </c>
      <c r="J264" s="306">
        <v>604</v>
      </c>
      <c r="K264" s="683">
        <v>449</v>
      </c>
    </row>
    <row r="265" spans="1:11" ht="23.25" customHeight="1" x14ac:dyDescent="0.25">
      <c r="A265" s="1047" t="s">
        <v>152</v>
      </c>
      <c r="B265" s="1047"/>
      <c r="C265" s="656" t="s">
        <v>153</v>
      </c>
      <c r="D265" s="655" t="s">
        <v>91</v>
      </c>
      <c r="E265" s="544">
        <v>0</v>
      </c>
      <c r="F265" s="544">
        <v>0</v>
      </c>
      <c r="G265" s="544">
        <v>0</v>
      </c>
      <c r="H265" s="706"/>
      <c r="I265" s="544">
        <v>0</v>
      </c>
      <c r="J265" s="544">
        <v>0</v>
      </c>
      <c r="K265" s="544">
        <v>0</v>
      </c>
    </row>
    <row r="266" spans="1:11" ht="23.25" customHeight="1" x14ac:dyDescent="0.25">
      <c r="A266" s="1047" t="s">
        <v>154</v>
      </c>
      <c r="B266" s="1047"/>
      <c r="C266" s="656" t="s">
        <v>155</v>
      </c>
      <c r="D266" s="655" t="s">
        <v>91</v>
      </c>
      <c r="E266" s="544">
        <v>0</v>
      </c>
      <c r="F266" s="544">
        <v>0</v>
      </c>
      <c r="G266" s="544">
        <v>0</v>
      </c>
      <c r="H266" s="706"/>
      <c r="I266" s="544">
        <v>0</v>
      </c>
      <c r="J266" s="544">
        <v>0</v>
      </c>
      <c r="K266" s="544">
        <v>0</v>
      </c>
    </row>
    <row r="267" spans="1:11" ht="23.25" customHeight="1" thickBot="1" x14ac:dyDescent="0.3">
      <c r="A267" s="1048" t="s">
        <v>156</v>
      </c>
      <c r="B267" s="1048"/>
      <c r="C267" s="660" t="s">
        <v>157</v>
      </c>
      <c r="D267" s="661" t="s">
        <v>91</v>
      </c>
      <c r="E267" s="540">
        <v>42</v>
      </c>
      <c r="F267" s="540">
        <v>112</v>
      </c>
      <c r="G267" s="215">
        <v>67.510000000000005</v>
      </c>
      <c r="H267" s="187"/>
      <c r="I267" s="540">
        <v>48</v>
      </c>
      <c r="J267" s="540">
        <v>110</v>
      </c>
      <c r="K267" s="684">
        <v>71.680000000000007</v>
      </c>
    </row>
    <row r="268" spans="1:11" ht="23.25" customHeight="1" thickTop="1" x14ac:dyDescent="0.25">
      <c r="A268" s="952" t="s">
        <v>481</v>
      </c>
      <c r="B268" s="952"/>
      <c r="C268" s="952"/>
      <c r="D268" s="952"/>
      <c r="E268" s="952"/>
      <c r="F268" s="952"/>
      <c r="G268" s="952"/>
      <c r="H268" s="952"/>
      <c r="I268" s="952"/>
      <c r="J268" s="952"/>
      <c r="K268" s="100" t="s">
        <v>65</v>
      </c>
    </row>
    <row r="269" spans="1:11" ht="14.25" customHeight="1" x14ac:dyDescent="0.25">
      <c r="A269" s="216"/>
      <c r="B269" s="216"/>
      <c r="C269" s="216"/>
      <c r="D269" s="216"/>
      <c r="E269" s="216"/>
      <c r="F269" s="216"/>
      <c r="G269" s="216"/>
      <c r="H269" s="216"/>
      <c r="I269" s="216"/>
      <c r="J269" s="216"/>
      <c r="K269" s="100"/>
    </row>
    <row r="270" spans="1:11" ht="16.899999999999999" customHeight="1" x14ac:dyDescent="0.25">
      <c r="J270" s="216"/>
    </row>
    <row r="271" spans="1:11" ht="23.25" customHeight="1" x14ac:dyDescent="0.25">
      <c r="A271" s="905" t="s">
        <v>462</v>
      </c>
      <c r="B271" s="905"/>
      <c r="C271" s="905"/>
      <c r="D271" s="905"/>
      <c r="E271" s="905"/>
      <c r="F271" s="102"/>
      <c r="G271" s="102"/>
      <c r="H271" s="102"/>
      <c r="I271" s="102"/>
      <c r="J271" s="102"/>
      <c r="K271" s="413">
        <v>51</v>
      </c>
    </row>
    <row r="272" spans="1:11" ht="41.25" customHeight="1" x14ac:dyDescent="0.25">
      <c r="A272" s="907" t="s">
        <v>499</v>
      </c>
      <c r="B272" s="907"/>
      <c r="C272" s="907"/>
      <c r="D272" s="907"/>
      <c r="E272" s="907"/>
      <c r="F272" s="907"/>
      <c r="G272" s="907"/>
      <c r="H272" s="907"/>
      <c r="I272" s="907"/>
      <c r="J272" s="907"/>
      <c r="K272" s="907"/>
    </row>
    <row r="273" spans="1:11" ht="23.25" customHeight="1" x14ac:dyDescent="0.25">
      <c r="A273" s="907" t="s">
        <v>56</v>
      </c>
      <c r="B273" s="907"/>
      <c r="C273" s="907"/>
      <c r="D273" s="907"/>
      <c r="E273" s="907"/>
      <c r="F273" s="907"/>
      <c r="G273" s="907"/>
      <c r="H273" s="907"/>
      <c r="I273" s="907"/>
      <c r="J273" s="907"/>
      <c r="K273" s="907"/>
    </row>
    <row r="274" spans="1:11" ht="23.25" customHeight="1" thickBot="1" x14ac:dyDescent="0.3">
      <c r="A274" s="949" t="s">
        <v>692</v>
      </c>
      <c r="B274" s="949"/>
      <c r="C274" s="949"/>
      <c r="D274" s="949"/>
      <c r="E274" s="949"/>
      <c r="F274" s="949"/>
      <c r="G274" s="949"/>
      <c r="H274" s="949"/>
      <c r="I274" s="949"/>
      <c r="J274" s="949"/>
      <c r="K274" s="949"/>
    </row>
    <row r="275" spans="1:11" ht="23.25" customHeight="1" thickTop="1" x14ac:dyDescent="0.25">
      <c r="A275" s="957" t="s">
        <v>165</v>
      </c>
      <c r="B275" s="957"/>
      <c r="C275" s="717"/>
      <c r="D275" s="957" t="s">
        <v>136</v>
      </c>
      <c r="E275" s="950" t="s">
        <v>217</v>
      </c>
      <c r="F275" s="950"/>
      <c r="G275" s="950"/>
      <c r="H275" s="716"/>
      <c r="I275" s="950" t="s">
        <v>83</v>
      </c>
      <c r="J275" s="950"/>
      <c r="K275" s="950"/>
    </row>
    <row r="276" spans="1:11" ht="23.25" customHeight="1" x14ac:dyDescent="0.25">
      <c r="A276" s="1044"/>
      <c r="B276" s="1044"/>
      <c r="C276" s="718"/>
      <c r="D276" s="1044"/>
      <c r="E276" s="811" t="s">
        <v>70</v>
      </c>
      <c r="F276" s="811" t="s">
        <v>71</v>
      </c>
      <c r="G276" s="811" t="s">
        <v>84</v>
      </c>
      <c r="H276" s="812"/>
      <c r="I276" s="811" t="s">
        <v>70</v>
      </c>
      <c r="J276" s="811" t="s">
        <v>71</v>
      </c>
      <c r="K276" s="811" t="s">
        <v>84</v>
      </c>
    </row>
    <row r="277" spans="1:11" ht="23.25" customHeight="1" x14ac:dyDescent="0.25">
      <c r="A277" s="1046" t="s">
        <v>90</v>
      </c>
      <c r="B277" s="1046"/>
      <c r="C277" s="654" t="s">
        <v>137</v>
      </c>
      <c r="D277" s="655" t="s">
        <v>512</v>
      </c>
      <c r="E277" s="190">
        <v>1</v>
      </c>
      <c r="F277" s="190">
        <v>293</v>
      </c>
      <c r="G277" s="682">
        <v>16.28</v>
      </c>
      <c r="H277" s="512"/>
      <c r="I277" s="512">
        <v>1</v>
      </c>
      <c r="J277" s="512">
        <v>367</v>
      </c>
      <c r="K277" s="685">
        <v>15.12</v>
      </c>
    </row>
    <row r="278" spans="1:11" ht="23.25" customHeight="1" x14ac:dyDescent="0.25">
      <c r="A278" s="1049" t="s">
        <v>138</v>
      </c>
      <c r="B278" s="1049"/>
      <c r="C278" s="656" t="s">
        <v>139</v>
      </c>
      <c r="D278" s="655" t="s">
        <v>91</v>
      </c>
      <c r="E278" s="190">
        <v>345</v>
      </c>
      <c r="F278" s="190">
        <v>638</v>
      </c>
      <c r="G278" s="682">
        <v>449.32</v>
      </c>
      <c r="H278" s="190"/>
      <c r="I278" s="190">
        <v>307</v>
      </c>
      <c r="J278" s="190">
        <v>638</v>
      </c>
      <c r="K278" s="682">
        <v>452.01</v>
      </c>
    </row>
    <row r="279" spans="1:11" ht="23.25" customHeight="1" x14ac:dyDescent="0.25">
      <c r="A279" s="1049" t="s">
        <v>93</v>
      </c>
      <c r="B279" s="1049"/>
      <c r="C279" s="656" t="s">
        <v>140</v>
      </c>
      <c r="D279" s="655" t="s">
        <v>91</v>
      </c>
      <c r="E279" s="190">
        <v>110</v>
      </c>
      <c r="F279" s="190">
        <v>160</v>
      </c>
      <c r="G279" s="682">
        <v>132.9</v>
      </c>
      <c r="H279" s="190"/>
      <c r="I279" s="190">
        <v>100</v>
      </c>
      <c r="J279" s="190">
        <v>162</v>
      </c>
      <c r="K279" s="682">
        <v>130.82</v>
      </c>
    </row>
    <row r="280" spans="1:11" ht="23.25" customHeight="1" x14ac:dyDescent="0.25">
      <c r="A280" s="912" t="s">
        <v>141</v>
      </c>
      <c r="B280" s="912"/>
      <c r="C280" s="656" t="s">
        <v>142</v>
      </c>
      <c r="D280" s="655" t="s">
        <v>91</v>
      </c>
      <c r="E280" s="190">
        <v>500</v>
      </c>
      <c r="F280" s="190">
        <v>1430</v>
      </c>
      <c r="G280" s="682">
        <v>832.18</v>
      </c>
      <c r="H280" s="190"/>
      <c r="I280" s="190">
        <v>518</v>
      </c>
      <c r="J280" s="190">
        <v>1454</v>
      </c>
      <c r="K280" s="682">
        <v>835.08</v>
      </c>
    </row>
    <row r="281" spans="1:11" ht="23.25" customHeight="1" x14ac:dyDescent="0.25">
      <c r="A281" s="1049" t="s">
        <v>143</v>
      </c>
      <c r="B281" s="1049"/>
      <c r="C281" s="656" t="s">
        <v>406</v>
      </c>
      <c r="D281" s="657"/>
      <c r="E281" s="190">
        <v>6.5</v>
      </c>
      <c r="F281" s="682">
        <v>8.5500000000000007</v>
      </c>
      <c r="G281" s="682">
        <v>7.76</v>
      </c>
      <c r="H281" s="190"/>
      <c r="I281" s="190">
        <v>6.7</v>
      </c>
      <c r="J281" s="682">
        <v>8.5500000000000007</v>
      </c>
      <c r="K281" s="682">
        <v>7.73</v>
      </c>
    </row>
    <row r="282" spans="1:11" ht="23.25" customHeight="1" x14ac:dyDescent="0.25">
      <c r="A282" s="1049" t="s">
        <v>144</v>
      </c>
      <c r="B282" s="1049"/>
      <c r="C282" s="656" t="s">
        <v>145</v>
      </c>
      <c r="D282" s="655" t="s">
        <v>91</v>
      </c>
      <c r="E282" s="190">
        <v>103</v>
      </c>
      <c r="F282" s="190">
        <v>280</v>
      </c>
      <c r="G282" s="682">
        <v>139.51</v>
      </c>
      <c r="H282" s="190"/>
      <c r="I282" s="190">
        <v>100</v>
      </c>
      <c r="J282" s="190">
        <v>282</v>
      </c>
      <c r="K282" s="682">
        <v>140.33000000000001</v>
      </c>
    </row>
    <row r="283" spans="1:11" ht="23.25" customHeight="1" x14ac:dyDescent="0.25">
      <c r="A283" s="1049" t="s">
        <v>146</v>
      </c>
      <c r="B283" s="1049"/>
      <c r="C283" s="656" t="s">
        <v>147</v>
      </c>
      <c r="D283" s="655" t="s">
        <v>91</v>
      </c>
      <c r="E283" s="190">
        <v>83</v>
      </c>
      <c r="F283" s="190">
        <v>157</v>
      </c>
      <c r="G283" s="682">
        <v>115.03</v>
      </c>
      <c r="H283" s="190"/>
      <c r="I283" s="190">
        <v>80</v>
      </c>
      <c r="J283" s="190">
        <v>160</v>
      </c>
      <c r="K283" s="682">
        <v>115.88</v>
      </c>
    </row>
    <row r="284" spans="1:11" ht="23.25" customHeight="1" x14ac:dyDescent="0.25">
      <c r="A284" s="1049" t="s">
        <v>148</v>
      </c>
      <c r="B284" s="1049"/>
      <c r="C284" s="656" t="s">
        <v>149</v>
      </c>
      <c r="D284" s="655" t="s">
        <v>91</v>
      </c>
      <c r="E284" s="190">
        <v>30</v>
      </c>
      <c r="F284" s="190">
        <v>60</v>
      </c>
      <c r="G284" s="682">
        <v>39.47</v>
      </c>
      <c r="H284" s="190"/>
      <c r="I284" s="190">
        <v>26</v>
      </c>
      <c r="J284" s="190">
        <v>58</v>
      </c>
      <c r="K284" s="682">
        <v>39.630000000000003</v>
      </c>
    </row>
    <row r="285" spans="1:11" ht="23.25" customHeight="1" x14ac:dyDescent="0.25">
      <c r="A285" s="1049" t="s">
        <v>150</v>
      </c>
      <c r="B285" s="1049"/>
      <c r="C285" s="658" t="s">
        <v>151</v>
      </c>
      <c r="D285" s="659" t="s">
        <v>103</v>
      </c>
      <c r="E285" s="306">
        <v>937</v>
      </c>
      <c r="F285" s="306">
        <v>2600</v>
      </c>
      <c r="G285" s="683">
        <v>1318.85</v>
      </c>
      <c r="H285" s="306"/>
      <c r="I285" s="306">
        <v>886</v>
      </c>
      <c r="J285" s="306">
        <v>2600</v>
      </c>
      <c r="K285" s="683">
        <v>1326.46</v>
      </c>
    </row>
    <row r="286" spans="1:11" ht="23.25" customHeight="1" x14ac:dyDescent="0.25">
      <c r="A286" s="1047" t="s">
        <v>152</v>
      </c>
      <c r="B286" s="1047"/>
      <c r="C286" s="656" t="s">
        <v>153</v>
      </c>
      <c r="D286" s="655" t="s">
        <v>91</v>
      </c>
      <c r="E286" s="190">
        <v>65</v>
      </c>
      <c r="F286" s="190">
        <v>190</v>
      </c>
      <c r="G286" s="682">
        <v>111.41</v>
      </c>
      <c r="H286" s="190"/>
      <c r="I286" s="190">
        <v>65</v>
      </c>
      <c r="J286" s="190">
        <v>200</v>
      </c>
      <c r="K286" s="682">
        <v>112.19</v>
      </c>
    </row>
    <row r="287" spans="1:11" ht="23.25" customHeight="1" x14ac:dyDescent="0.25">
      <c r="A287" s="1047" t="s">
        <v>154</v>
      </c>
      <c r="B287" s="1047"/>
      <c r="C287" s="656" t="s">
        <v>155</v>
      </c>
      <c r="D287" s="655" t="s">
        <v>91</v>
      </c>
      <c r="E287" s="190">
        <v>3.5</v>
      </c>
      <c r="F287" s="190">
        <v>9</v>
      </c>
      <c r="G287" s="682">
        <v>5.68</v>
      </c>
      <c r="H287" s="190"/>
      <c r="I287" s="190">
        <v>4</v>
      </c>
      <c r="J287" s="190">
        <v>10</v>
      </c>
      <c r="K287" s="682">
        <v>5.75</v>
      </c>
    </row>
    <row r="288" spans="1:11" ht="23.25" customHeight="1" thickBot="1" x14ac:dyDescent="0.3">
      <c r="A288" s="1048" t="s">
        <v>156</v>
      </c>
      <c r="B288" s="1048"/>
      <c r="C288" s="660" t="s">
        <v>157</v>
      </c>
      <c r="D288" s="661" t="s">
        <v>91</v>
      </c>
      <c r="E288" s="540">
        <v>239</v>
      </c>
      <c r="F288" s="540">
        <v>654</v>
      </c>
      <c r="G288" s="684">
        <v>341.02</v>
      </c>
      <c r="H288" s="540"/>
      <c r="I288" s="540">
        <v>221</v>
      </c>
      <c r="J288" s="540">
        <v>654</v>
      </c>
      <c r="K288" s="684">
        <v>342.63</v>
      </c>
    </row>
    <row r="289" spans="1:11" ht="23.25" customHeight="1" thickTop="1" x14ac:dyDescent="0.25">
      <c r="A289" s="694"/>
      <c r="B289" s="694"/>
      <c r="C289" s="695"/>
      <c r="D289" s="696"/>
      <c r="E289" s="698"/>
      <c r="F289" s="698"/>
      <c r="G289" s="699"/>
      <c r="H289" s="698"/>
      <c r="I289" s="698"/>
      <c r="J289" s="698"/>
      <c r="K289" s="699"/>
    </row>
    <row r="290" spans="1:11" ht="47.25" customHeight="1" x14ac:dyDescent="0.25">
      <c r="A290" s="907" t="s">
        <v>499</v>
      </c>
      <c r="B290" s="907"/>
      <c r="C290" s="907"/>
      <c r="D290" s="907"/>
      <c r="E290" s="907"/>
      <c r="F290" s="907"/>
      <c r="G290" s="907"/>
      <c r="H290" s="907"/>
      <c r="I290" s="907"/>
      <c r="J290" s="907"/>
      <c r="K290" s="907"/>
    </row>
    <row r="291" spans="1:11" ht="23.25" customHeight="1" x14ac:dyDescent="0.25">
      <c r="A291" s="907" t="s">
        <v>57</v>
      </c>
      <c r="B291" s="907"/>
      <c r="C291" s="907"/>
      <c r="D291" s="907"/>
      <c r="E291" s="907"/>
      <c r="F291" s="907"/>
      <c r="G291" s="907"/>
      <c r="H291" s="907"/>
      <c r="I291" s="907"/>
      <c r="J291" s="907"/>
      <c r="K291" s="907"/>
    </row>
    <row r="292" spans="1:11" ht="23.25" customHeight="1" thickBot="1" x14ac:dyDescent="0.3">
      <c r="A292" s="949" t="s">
        <v>692</v>
      </c>
      <c r="B292" s="949"/>
      <c r="C292" s="949"/>
      <c r="D292" s="949"/>
      <c r="E292" s="949"/>
      <c r="F292" s="949"/>
      <c r="G292" s="949"/>
      <c r="H292" s="949"/>
      <c r="I292" s="949"/>
      <c r="J292" s="949"/>
      <c r="K292" s="949"/>
    </row>
    <row r="293" spans="1:11" ht="23.25" customHeight="1" thickTop="1" x14ac:dyDescent="0.25">
      <c r="A293" s="957" t="s">
        <v>165</v>
      </c>
      <c r="B293" s="957"/>
      <c r="C293" s="717"/>
      <c r="D293" s="957" t="s">
        <v>136</v>
      </c>
      <c r="E293" s="950" t="s">
        <v>217</v>
      </c>
      <c r="F293" s="950"/>
      <c r="G293" s="950"/>
      <c r="H293" s="716"/>
      <c r="I293" s="950" t="s">
        <v>83</v>
      </c>
      <c r="J293" s="950"/>
      <c r="K293" s="950"/>
    </row>
    <row r="294" spans="1:11" ht="23.25" customHeight="1" x14ac:dyDescent="0.25">
      <c r="A294" s="1044"/>
      <c r="B294" s="1044"/>
      <c r="C294" s="718"/>
      <c r="D294" s="1044"/>
      <c r="E294" s="811" t="s">
        <v>70</v>
      </c>
      <c r="F294" s="811" t="s">
        <v>71</v>
      </c>
      <c r="G294" s="811" t="s">
        <v>84</v>
      </c>
      <c r="H294" s="812"/>
      <c r="I294" s="811" t="s">
        <v>70</v>
      </c>
      <c r="J294" s="811" t="s">
        <v>71</v>
      </c>
      <c r="K294" s="811" t="s">
        <v>84</v>
      </c>
    </row>
    <row r="295" spans="1:11" ht="23.25" customHeight="1" x14ac:dyDescent="0.25">
      <c r="A295" s="1046" t="s">
        <v>90</v>
      </c>
      <c r="B295" s="1046"/>
      <c r="C295" s="654" t="s">
        <v>137</v>
      </c>
      <c r="D295" s="655" t="s">
        <v>512</v>
      </c>
      <c r="E295" s="512">
        <v>1</v>
      </c>
      <c r="F295" s="512">
        <v>548</v>
      </c>
      <c r="G295" s="685">
        <v>41.09</v>
      </c>
      <c r="H295" s="512"/>
      <c r="I295" s="512">
        <v>0.3</v>
      </c>
      <c r="J295" s="512">
        <v>153</v>
      </c>
      <c r="K295" s="685">
        <v>11.13</v>
      </c>
    </row>
    <row r="296" spans="1:11" ht="23.25" customHeight="1" x14ac:dyDescent="0.25">
      <c r="A296" s="1049" t="s">
        <v>138</v>
      </c>
      <c r="B296" s="1049"/>
      <c r="C296" s="656" t="s">
        <v>139</v>
      </c>
      <c r="D296" s="655" t="s">
        <v>91</v>
      </c>
      <c r="E296" s="190">
        <v>319</v>
      </c>
      <c r="F296" s="190">
        <v>1232</v>
      </c>
      <c r="G296" s="682">
        <v>424.65</v>
      </c>
      <c r="H296" s="190"/>
      <c r="I296" s="190">
        <v>318</v>
      </c>
      <c r="J296" s="190">
        <v>1224</v>
      </c>
      <c r="K296" s="682">
        <v>428.18</v>
      </c>
    </row>
    <row r="297" spans="1:11" ht="23.25" customHeight="1" x14ac:dyDescent="0.25">
      <c r="A297" s="1049" t="s">
        <v>93</v>
      </c>
      <c r="B297" s="1049"/>
      <c r="C297" s="656" t="s">
        <v>140</v>
      </c>
      <c r="D297" s="655" t="s">
        <v>91</v>
      </c>
      <c r="E297" s="190">
        <v>90</v>
      </c>
      <c r="F297" s="190">
        <v>264</v>
      </c>
      <c r="G297" s="682">
        <v>129.66</v>
      </c>
      <c r="H297" s="190"/>
      <c r="I297" s="190">
        <v>80</v>
      </c>
      <c r="J297" s="190">
        <v>270</v>
      </c>
      <c r="K297" s="682">
        <v>126.95</v>
      </c>
    </row>
    <row r="298" spans="1:11" ht="23.25" customHeight="1" x14ac:dyDescent="0.25">
      <c r="A298" s="912" t="s">
        <v>141</v>
      </c>
      <c r="B298" s="912"/>
      <c r="C298" s="656" t="s">
        <v>142</v>
      </c>
      <c r="D298" s="655" t="s">
        <v>91</v>
      </c>
      <c r="E298" s="190">
        <v>636</v>
      </c>
      <c r="F298" s="190">
        <v>1976</v>
      </c>
      <c r="G298" s="682">
        <v>837.08</v>
      </c>
      <c r="H298" s="190"/>
      <c r="I298" s="190">
        <v>640</v>
      </c>
      <c r="J298" s="190">
        <v>1980</v>
      </c>
      <c r="K298" s="682">
        <v>847.49</v>
      </c>
    </row>
    <row r="299" spans="1:11" ht="23.25" customHeight="1" x14ac:dyDescent="0.25">
      <c r="A299" s="1049" t="s">
        <v>143</v>
      </c>
      <c r="B299" s="1049"/>
      <c r="C299" s="656" t="s">
        <v>406</v>
      </c>
      <c r="D299" s="657"/>
      <c r="E299" s="190">
        <v>6.8</v>
      </c>
      <c r="F299" s="190">
        <v>8.6999999999999993</v>
      </c>
      <c r="G299" s="682">
        <v>7.94</v>
      </c>
      <c r="H299" s="190"/>
      <c r="I299" s="190">
        <v>6.8</v>
      </c>
      <c r="J299" s="190">
        <v>8.5</v>
      </c>
      <c r="K299" s="682">
        <v>7.8</v>
      </c>
    </row>
    <row r="300" spans="1:11" ht="23.25" customHeight="1" x14ac:dyDescent="0.25">
      <c r="A300" s="1049" t="s">
        <v>144</v>
      </c>
      <c r="B300" s="1049"/>
      <c r="C300" s="656" t="s">
        <v>145</v>
      </c>
      <c r="D300" s="655" t="s">
        <v>91</v>
      </c>
      <c r="E300" s="306">
        <v>96</v>
      </c>
      <c r="F300" s="306">
        <v>335</v>
      </c>
      <c r="G300" s="683">
        <v>142.13</v>
      </c>
      <c r="H300" s="190"/>
      <c r="I300" s="190">
        <v>94</v>
      </c>
      <c r="J300" s="190">
        <v>337</v>
      </c>
      <c r="K300" s="682">
        <v>144.68</v>
      </c>
    </row>
    <row r="301" spans="1:11" ht="23.25" customHeight="1" x14ac:dyDescent="0.25">
      <c r="A301" s="1049" t="s">
        <v>146</v>
      </c>
      <c r="B301" s="1049"/>
      <c r="C301" s="656" t="s">
        <v>147</v>
      </c>
      <c r="D301" s="655" t="s">
        <v>91</v>
      </c>
      <c r="E301" s="190">
        <v>77</v>
      </c>
      <c r="F301" s="190">
        <v>192</v>
      </c>
      <c r="G301" s="682">
        <v>115.73</v>
      </c>
      <c r="H301" s="582"/>
      <c r="I301" s="190">
        <v>75</v>
      </c>
      <c r="J301" s="190">
        <v>188</v>
      </c>
      <c r="K301" s="682">
        <v>116.64</v>
      </c>
    </row>
    <row r="302" spans="1:11" ht="23.25" customHeight="1" x14ac:dyDescent="0.25">
      <c r="A302" s="1049" t="s">
        <v>148</v>
      </c>
      <c r="B302" s="1049"/>
      <c r="C302" s="656" t="s">
        <v>149</v>
      </c>
      <c r="D302" s="655" t="s">
        <v>91</v>
      </c>
      <c r="E302" s="190">
        <v>10</v>
      </c>
      <c r="F302" s="190">
        <v>186</v>
      </c>
      <c r="G302" s="682">
        <v>33.130000000000003</v>
      </c>
      <c r="H302" s="190"/>
      <c r="I302" s="190">
        <v>9</v>
      </c>
      <c r="J302" s="190">
        <v>184</v>
      </c>
      <c r="K302" s="682">
        <v>33.35</v>
      </c>
    </row>
    <row r="303" spans="1:11" ht="23.25" customHeight="1" x14ac:dyDescent="0.25">
      <c r="A303" s="1049" t="s">
        <v>150</v>
      </c>
      <c r="B303" s="1049"/>
      <c r="C303" s="658" t="s">
        <v>151</v>
      </c>
      <c r="D303" s="659" t="s">
        <v>103</v>
      </c>
      <c r="E303" s="190">
        <v>960</v>
      </c>
      <c r="F303" s="190">
        <v>3019</v>
      </c>
      <c r="G303" s="682">
        <v>1270.0999999999999</v>
      </c>
      <c r="H303" s="306"/>
      <c r="I303" s="306">
        <v>961</v>
      </c>
      <c r="J303" s="306">
        <v>3020</v>
      </c>
      <c r="K303" s="683">
        <v>1279.94</v>
      </c>
    </row>
    <row r="304" spans="1:11" ht="23.25" customHeight="1" x14ac:dyDescent="0.25">
      <c r="A304" s="1047" t="s">
        <v>152</v>
      </c>
      <c r="B304" s="1047"/>
      <c r="C304" s="656" t="s">
        <v>153</v>
      </c>
      <c r="D304" s="655" t="s">
        <v>91</v>
      </c>
      <c r="E304" s="612">
        <v>0</v>
      </c>
      <c r="F304" s="612">
        <v>0</v>
      </c>
      <c r="G304" s="612">
        <v>0</v>
      </c>
      <c r="H304" s="612"/>
      <c r="I304" s="612">
        <v>0</v>
      </c>
      <c r="J304" s="612">
        <v>0</v>
      </c>
      <c r="K304" s="612">
        <v>0</v>
      </c>
    </row>
    <row r="305" spans="1:11" ht="23.25" customHeight="1" x14ac:dyDescent="0.25">
      <c r="A305" s="1047" t="s">
        <v>154</v>
      </c>
      <c r="B305" s="1047"/>
      <c r="C305" s="656" t="s">
        <v>155</v>
      </c>
      <c r="D305" s="655" t="s">
        <v>91</v>
      </c>
      <c r="E305" s="612">
        <v>0</v>
      </c>
      <c r="F305" s="612">
        <v>0</v>
      </c>
      <c r="G305" s="612">
        <v>0</v>
      </c>
      <c r="H305" s="612"/>
      <c r="I305" s="612">
        <v>0</v>
      </c>
      <c r="J305" s="612">
        <v>0</v>
      </c>
      <c r="K305" s="612">
        <v>0</v>
      </c>
    </row>
    <row r="306" spans="1:11" ht="23.25" customHeight="1" thickBot="1" x14ac:dyDescent="0.3">
      <c r="A306" s="1048" t="s">
        <v>156</v>
      </c>
      <c r="B306" s="1048"/>
      <c r="C306" s="660" t="s">
        <v>157</v>
      </c>
      <c r="D306" s="661" t="s">
        <v>91</v>
      </c>
      <c r="E306" s="540">
        <v>220</v>
      </c>
      <c r="F306" s="540">
        <v>717</v>
      </c>
      <c r="G306" s="684">
        <v>320.81</v>
      </c>
      <c r="H306" s="540"/>
      <c r="I306" s="540">
        <v>229</v>
      </c>
      <c r="J306" s="540">
        <v>726</v>
      </c>
      <c r="K306" s="684">
        <v>328.25</v>
      </c>
    </row>
    <row r="307" spans="1:11" ht="23.25" customHeight="1" thickTop="1" x14ac:dyDescent="0.25">
      <c r="A307" s="910" t="s">
        <v>481</v>
      </c>
      <c r="B307" s="910"/>
      <c r="C307" s="910"/>
      <c r="D307" s="910"/>
      <c r="E307" s="910"/>
      <c r="F307" s="910"/>
      <c r="G307" s="910"/>
      <c r="H307" s="910"/>
      <c r="I307" s="910"/>
      <c r="J307" s="910"/>
      <c r="K307" s="100" t="s">
        <v>65</v>
      </c>
    </row>
    <row r="308" spans="1:11" ht="27" customHeight="1" x14ac:dyDescent="0.25">
      <c r="A308" s="312"/>
      <c r="B308" s="312"/>
      <c r="C308" s="312"/>
      <c r="D308" s="312"/>
      <c r="E308" s="312"/>
      <c r="F308" s="312"/>
      <c r="G308" s="312"/>
      <c r="H308" s="312"/>
      <c r="I308" s="312"/>
      <c r="J308" s="312"/>
    </row>
    <row r="309" spans="1:11" ht="18.75" customHeight="1" x14ac:dyDescent="0.25">
      <c r="A309" s="905" t="s">
        <v>462</v>
      </c>
      <c r="B309" s="905"/>
      <c r="C309" s="905"/>
      <c r="D309" s="905"/>
      <c r="E309" s="905"/>
      <c r="F309" s="102"/>
      <c r="G309" s="102"/>
      <c r="H309" s="102"/>
      <c r="I309" s="102"/>
      <c r="J309" s="102"/>
      <c r="K309" s="413">
        <v>52</v>
      </c>
    </row>
    <row r="310" spans="1:11" ht="36" customHeight="1" x14ac:dyDescent="0.25">
      <c r="A310" s="907" t="s">
        <v>499</v>
      </c>
      <c r="B310" s="907"/>
      <c r="C310" s="907"/>
      <c r="D310" s="907"/>
      <c r="E310" s="907"/>
      <c r="F310" s="907"/>
      <c r="G310" s="907"/>
      <c r="H310" s="907"/>
      <c r="I310" s="907"/>
      <c r="J310" s="907"/>
      <c r="K310" s="907"/>
    </row>
    <row r="311" spans="1:11" ht="18.75" customHeight="1" x14ac:dyDescent="0.25">
      <c r="A311" s="907" t="s">
        <v>58</v>
      </c>
      <c r="B311" s="907"/>
      <c r="C311" s="907"/>
      <c r="D311" s="907"/>
      <c r="E311" s="907"/>
      <c r="F311" s="907"/>
      <c r="G311" s="907"/>
      <c r="H311" s="907"/>
      <c r="I311" s="907"/>
      <c r="J311" s="907"/>
      <c r="K311" s="907"/>
    </row>
    <row r="312" spans="1:11" ht="23.25" customHeight="1" thickBot="1" x14ac:dyDescent="0.3">
      <c r="A312" s="949" t="s">
        <v>692</v>
      </c>
      <c r="B312" s="949"/>
      <c r="C312" s="949"/>
      <c r="D312" s="949"/>
      <c r="E312" s="949"/>
      <c r="F312" s="949"/>
      <c r="G312" s="949"/>
      <c r="H312" s="949"/>
      <c r="I312" s="949"/>
      <c r="J312" s="949"/>
      <c r="K312" s="949"/>
    </row>
    <row r="313" spans="1:11" ht="23.25" customHeight="1" thickTop="1" x14ac:dyDescent="0.25">
      <c r="A313" s="957" t="s">
        <v>165</v>
      </c>
      <c r="B313" s="957"/>
      <c r="C313" s="717"/>
      <c r="D313" s="957" t="s">
        <v>136</v>
      </c>
      <c r="E313" s="950" t="s">
        <v>217</v>
      </c>
      <c r="F313" s="950"/>
      <c r="G313" s="950"/>
      <c r="H313" s="716"/>
      <c r="I313" s="950" t="s">
        <v>83</v>
      </c>
      <c r="J313" s="950"/>
      <c r="K313" s="950"/>
    </row>
    <row r="314" spans="1:11" ht="23.25" customHeight="1" x14ac:dyDescent="0.25">
      <c r="A314" s="1044"/>
      <c r="B314" s="1044"/>
      <c r="C314" s="718"/>
      <c r="D314" s="1044"/>
      <c r="E314" s="811" t="s">
        <v>70</v>
      </c>
      <c r="F314" s="811" t="s">
        <v>71</v>
      </c>
      <c r="G314" s="811" t="s">
        <v>84</v>
      </c>
      <c r="H314" s="812"/>
      <c r="I314" s="811" t="s">
        <v>70</v>
      </c>
      <c r="J314" s="811" t="s">
        <v>71</v>
      </c>
      <c r="K314" s="811" t="s">
        <v>84</v>
      </c>
    </row>
    <row r="315" spans="1:11" ht="23.25" customHeight="1" x14ac:dyDescent="0.25">
      <c r="A315" s="1046" t="s">
        <v>90</v>
      </c>
      <c r="B315" s="1046"/>
      <c r="C315" s="654" t="s">
        <v>137</v>
      </c>
      <c r="D315" s="655" t="s">
        <v>512</v>
      </c>
      <c r="E315" s="512">
        <v>4</v>
      </c>
      <c r="F315" s="512">
        <v>97</v>
      </c>
      <c r="G315" s="685">
        <v>30.15</v>
      </c>
      <c r="H315" s="512"/>
      <c r="I315" s="190">
        <v>1</v>
      </c>
      <c r="J315" s="190">
        <v>81</v>
      </c>
      <c r="K315" s="682">
        <v>17.28</v>
      </c>
    </row>
    <row r="316" spans="1:11" ht="23.25" customHeight="1" x14ac:dyDescent="0.25">
      <c r="A316" s="1049" t="s">
        <v>138</v>
      </c>
      <c r="B316" s="1049"/>
      <c r="C316" s="656" t="s">
        <v>139</v>
      </c>
      <c r="D316" s="655" t="s">
        <v>91</v>
      </c>
      <c r="E316" s="190">
        <v>480</v>
      </c>
      <c r="F316" s="190">
        <v>2627</v>
      </c>
      <c r="G316" s="682">
        <v>690.72</v>
      </c>
      <c r="H316" s="190"/>
      <c r="I316" s="190">
        <v>493</v>
      </c>
      <c r="J316" s="190">
        <v>2682</v>
      </c>
      <c r="K316" s="682">
        <v>692.77</v>
      </c>
    </row>
    <row r="317" spans="1:11" ht="23.25" customHeight="1" x14ac:dyDescent="0.25">
      <c r="A317" s="1049" t="s">
        <v>93</v>
      </c>
      <c r="B317" s="1049"/>
      <c r="C317" s="656" t="s">
        <v>140</v>
      </c>
      <c r="D317" s="655" t="s">
        <v>91</v>
      </c>
      <c r="E317" s="190">
        <v>126</v>
      </c>
      <c r="F317" s="190">
        <v>266</v>
      </c>
      <c r="G317" s="682">
        <v>152.4</v>
      </c>
      <c r="H317" s="190"/>
      <c r="I317" s="306">
        <v>126</v>
      </c>
      <c r="J317" s="306">
        <v>236</v>
      </c>
      <c r="K317" s="683">
        <v>148.84</v>
      </c>
    </row>
    <row r="318" spans="1:11" ht="23.25" customHeight="1" x14ac:dyDescent="0.25">
      <c r="A318" s="912" t="s">
        <v>141</v>
      </c>
      <c r="B318" s="912"/>
      <c r="C318" s="656" t="s">
        <v>142</v>
      </c>
      <c r="D318" s="655" t="s">
        <v>91</v>
      </c>
      <c r="E318" s="190">
        <v>924</v>
      </c>
      <c r="F318" s="190">
        <v>8788</v>
      </c>
      <c r="G318" s="682">
        <v>1551.99</v>
      </c>
      <c r="H318" s="190"/>
      <c r="I318" s="190">
        <v>968</v>
      </c>
      <c r="J318" s="190">
        <v>8710</v>
      </c>
      <c r="K318" s="682">
        <v>1556.12</v>
      </c>
    </row>
    <row r="319" spans="1:11" ht="23.25" customHeight="1" x14ac:dyDescent="0.25">
      <c r="A319" s="1049" t="s">
        <v>143</v>
      </c>
      <c r="B319" s="1049"/>
      <c r="C319" s="656" t="s">
        <v>406</v>
      </c>
      <c r="D319" s="657"/>
      <c r="E319" s="190">
        <v>7.3</v>
      </c>
      <c r="F319" s="190">
        <v>8.6999999999999993</v>
      </c>
      <c r="G319" s="682">
        <v>7.98</v>
      </c>
      <c r="H319" s="190"/>
      <c r="I319" s="190">
        <v>7.1</v>
      </c>
      <c r="J319" s="190">
        <v>8.9</v>
      </c>
      <c r="K319" s="682">
        <v>7.69</v>
      </c>
    </row>
    <row r="320" spans="1:11" ht="23.25" customHeight="1" x14ac:dyDescent="0.25">
      <c r="A320" s="1049" t="s">
        <v>144</v>
      </c>
      <c r="B320" s="1049"/>
      <c r="C320" s="656" t="s">
        <v>145</v>
      </c>
      <c r="D320" s="655" t="s">
        <v>91</v>
      </c>
      <c r="E320" s="190">
        <v>161</v>
      </c>
      <c r="F320" s="190">
        <v>2821</v>
      </c>
      <c r="G320" s="682">
        <v>355.8</v>
      </c>
      <c r="H320" s="190"/>
      <c r="I320" s="190">
        <v>172</v>
      </c>
      <c r="J320" s="190">
        <v>2847</v>
      </c>
      <c r="K320" s="682">
        <v>358.48</v>
      </c>
    </row>
    <row r="321" spans="1:11" ht="23.25" customHeight="1" x14ac:dyDescent="0.25">
      <c r="A321" s="1049" t="s">
        <v>146</v>
      </c>
      <c r="B321" s="1049"/>
      <c r="C321" s="656" t="s">
        <v>147</v>
      </c>
      <c r="D321" s="655" t="s">
        <v>91</v>
      </c>
      <c r="E321" s="582">
        <v>90</v>
      </c>
      <c r="F321" s="582">
        <v>442</v>
      </c>
      <c r="G321" s="686">
        <v>150.07</v>
      </c>
      <c r="H321" s="190"/>
      <c r="I321" s="190">
        <v>94</v>
      </c>
      <c r="J321" s="190">
        <v>451</v>
      </c>
      <c r="K321" s="682">
        <v>150.52000000000001</v>
      </c>
    </row>
    <row r="322" spans="1:11" ht="23.25" customHeight="1" x14ac:dyDescent="0.25">
      <c r="A322" s="1049" t="s">
        <v>148</v>
      </c>
      <c r="B322" s="1049"/>
      <c r="C322" s="656" t="s">
        <v>149</v>
      </c>
      <c r="D322" s="655" t="s">
        <v>91</v>
      </c>
      <c r="E322" s="190">
        <v>49</v>
      </c>
      <c r="F322" s="190">
        <v>380</v>
      </c>
      <c r="G322" s="682">
        <v>76.97</v>
      </c>
      <c r="H322" s="190"/>
      <c r="I322" s="190">
        <v>50</v>
      </c>
      <c r="J322" s="190">
        <v>379</v>
      </c>
      <c r="K322" s="682">
        <v>77.22</v>
      </c>
    </row>
    <row r="323" spans="1:11" ht="23.25" customHeight="1" x14ac:dyDescent="0.25">
      <c r="A323" s="1049" t="s">
        <v>150</v>
      </c>
      <c r="B323" s="1049"/>
      <c r="C323" s="658" t="s">
        <v>151</v>
      </c>
      <c r="D323" s="659" t="s">
        <v>103</v>
      </c>
      <c r="E323" s="190">
        <v>1413</v>
      </c>
      <c r="F323" s="190">
        <v>11982</v>
      </c>
      <c r="G323" s="682">
        <v>2508.5300000000002</v>
      </c>
      <c r="H323" s="306"/>
      <c r="I323" s="190">
        <v>1460</v>
      </c>
      <c r="J323" s="190">
        <v>11913</v>
      </c>
      <c r="K323" s="682">
        <v>2511.2600000000002</v>
      </c>
    </row>
    <row r="324" spans="1:11" ht="23.25" customHeight="1" x14ac:dyDescent="0.25">
      <c r="A324" s="1047" t="s">
        <v>152</v>
      </c>
      <c r="B324" s="1047"/>
      <c r="C324" s="656" t="s">
        <v>153</v>
      </c>
      <c r="D324" s="655" t="s">
        <v>91</v>
      </c>
      <c r="E324" s="190">
        <v>120</v>
      </c>
      <c r="F324" s="190">
        <v>1667</v>
      </c>
      <c r="G324" s="682">
        <v>251.01</v>
      </c>
      <c r="H324" s="190"/>
      <c r="I324" s="190">
        <v>125</v>
      </c>
      <c r="J324" s="190">
        <v>1640</v>
      </c>
      <c r="K324" s="682">
        <v>252.62</v>
      </c>
    </row>
    <row r="325" spans="1:11" ht="23.25" customHeight="1" x14ac:dyDescent="0.25">
      <c r="A325" s="1047" t="s">
        <v>154</v>
      </c>
      <c r="B325" s="1047"/>
      <c r="C325" s="656" t="s">
        <v>155</v>
      </c>
      <c r="D325" s="655" t="s">
        <v>91</v>
      </c>
      <c r="E325" s="190">
        <v>4.7</v>
      </c>
      <c r="F325" s="190">
        <v>30</v>
      </c>
      <c r="G325" s="682">
        <v>6.85</v>
      </c>
      <c r="H325" s="190"/>
      <c r="I325" s="306">
        <v>4.9000000000000004</v>
      </c>
      <c r="J325" s="306">
        <v>30.2</v>
      </c>
      <c r="K325" s="683">
        <v>6.88</v>
      </c>
    </row>
    <row r="326" spans="1:11" ht="23.25" customHeight="1" thickBot="1" x14ac:dyDescent="0.3">
      <c r="A326" s="1048" t="s">
        <v>156</v>
      </c>
      <c r="B326" s="1048"/>
      <c r="C326" s="660" t="s">
        <v>157</v>
      </c>
      <c r="D326" s="661" t="s">
        <v>91</v>
      </c>
      <c r="E326" s="540">
        <v>375</v>
      </c>
      <c r="F326" s="540">
        <v>2467</v>
      </c>
      <c r="G326" s="684">
        <v>568.95000000000005</v>
      </c>
      <c r="H326" s="540"/>
      <c r="I326" s="540">
        <v>371</v>
      </c>
      <c r="J326" s="540">
        <v>2448</v>
      </c>
      <c r="K326" s="684">
        <v>571.08000000000004</v>
      </c>
    </row>
    <row r="327" spans="1:11" ht="23.25" customHeight="1" thickTop="1" x14ac:dyDescent="0.25">
      <c r="A327" s="694"/>
      <c r="B327" s="694"/>
      <c r="C327" s="695"/>
      <c r="D327" s="696"/>
      <c r="E327" s="698"/>
      <c r="F327" s="698"/>
      <c r="G327" s="699"/>
      <c r="H327" s="698"/>
      <c r="I327" s="698"/>
      <c r="J327" s="698"/>
      <c r="K327" s="699"/>
    </row>
    <row r="328" spans="1:11" ht="39.75" customHeight="1" x14ac:dyDescent="0.25">
      <c r="A328" s="907" t="s">
        <v>501</v>
      </c>
      <c r="B328" s="907"/>
      <c r="C328" s="907"/>
      <c r="D328" s="907"/>
      <c r="E328" s="907"/>
      <c r="F328" s="907"/>
      <c r="G328" s="907"/>
      <c r="H328" s="907"/>
      <c r="I328" s="907"/>
      <c r="J328" s="907"/>
      <c r="K328" s="907"/>
    </row>
    <row r="329" spans="1:11" ht="23.25" customHeight="1" x14ac:dyDescent="0.25">
      <c r="A329" s="907" t="s">
        <v>59</v>
      </c>
      <c r="B329" s="907"/>
      <c r="C329" s="907"/>
      <c r="D329" s="907"/>
      <c r="E329" s="907"/>
      <c r="F329" s="907"/>
      <c r="G329" s="907"/>
      <c r="H329" s="907"/>
      <c r="I329" s="907"/>
      <c r="J329" s="907"/>
      <c r="K329" s="907"/>
    </row>
    <row r="330" spans="1:11" ht="23.25" customHeight="1" thickBot="1" x14ac:dyDescent="0.3">
      <c r="A330" s="949" t="s">
        <v>692</v>
      </c>
      <c r="B330" s="949"/>
      <c r="C330" s="949"/>
      <c r="D330" s="949"/>
      <c r="E330" s="949"/>
      <c r="F330" s="949"/>
      <c r="G330" s="949"/>
      <c r="H330" s="949"/>
      <c r="I330" s="949"/>
      <c r="J330" s="949"/>
      <c r="K330" s="949"/>
    </row>
    <row r="331" spans="1:11" ht="23.25" customHeight="1" thickTop="1" x14ac:dyDescent="0.25">
      <c r="A331" s="957" t="s">
        <v>165</v>
      </c>
      <c r="B331" s="957"/>
      <c r="C331" s="717"/>
      <c r="D331" s="957" t="s">
        <v>136</v>
      </c>
      <c r="E331" s="950" t="s">
        <v>217</v>
      </c>
      <c r="F331" s="950"/>
      <c r="G331" s="950"/>
      <c r="H331" s="716"/>
      <c r="I331" s="950" t="s">
        <v>83</v>
      </c>
      <c r="J331" s="950"/>
      <c r="K331" s="950"/>
    </row>
    <row r="332" spans="1:11" ht="23.25" customHeight="1" x14ac:dyDescent="0.25">
      <c r="A332" s="1044"/>
      <c r="B332" s="1044"/>
      <c r="C332" s="718"/>
      <c r="D332" s="1044"/>
      <c r="E332" s="811" t="s">
        <v>70</v>
      </c>
      <c r="F332" s="811" t="s">
        <v>71</v>
      </c>
      <c r="G332" s="811" t="s">
        <v>84</v>
      </c>
      <c r="H332" s="812"/>
      <c r="I332" s="811" t="s">
        <v>70</v>
      </c>
      <c r="J332" s="811" t="s">
        <v>71</v>
      </c>
      <c r="K332" s="811" t="s">
        <v>84</v>
      </c>
    </row>
    <row r="333" spans="1:11" ht="23.25" customHeight="1" x14ac:dyDescent="0.25">
      <c r="A333" s="1046" t="s">
        <v>90</v>
      </c>
      <c r="B333" s="1046"/>
      <c r="C333" s="654" t="s">
        <v>137</v>
      </c>
      <c r="D333" s="655" t="s">
        <v>512</v>
      </c>
      <c r="E333" s="231">
        <v>7.03</v>
      </c>
      <c r="F333" s="190">
        <v>172</v>
      </c>
      <c r="G333" s="214">
        <v>65.17</v>
      </c>
      <c r="H333" s="180"/>
      <c r="I333" s="682">
        <v>1.04</v>
      </c>
      <c r="J333" s="190">
        <v>130</v>
      </c>
      <c r="K333" s="682">
        <v>43.04</v>
      </c>
    </row>
    <row r="334" spans="1:11" ht="23.25" customHeight="1" x14ac:dyDescent="0.25">
      <c r="A334" s="1049" t="s">
        <v>138</v>
      </c>
      <c r="B334" s="1049"/>
      <c r="C334" s="656" t="s">
        <v>139</v>
      </c>
      <c r="D334" s="655" t="s">
        <v>91</v>
      </c>
      <c r="E334" s="231">
        <v>244</v>
      </c>
      <c r="F334" s="190">
        <v>1190</v>
      </c>
      <c r="G334" s="214">
        <v>357.99</v>
      </c>
      <c r="H334" s="179"/>
      <c r="I334" s="190">
        <v>244</v>
      </c>
      <c r="J334" s="190">
        <v>1172</v>
      </c>
      <c r="K334" s="682">
        <v>362.39</v>
      </c>
    </row>
    <row r="335" spans="1:11" ht="23.25" customHeight="1" x14ac:dyDescent="0.25">
      <c r="A335" s="1049" t="s">
        <v>93</v>
      </c>
      <c r="B335" s="1049"/>
      <c r="C335" s="656" t="s">
        <v>140</v>
      </c>
      <c r="D335" s="655" t="s">
        <v>91</v>
      </c>
      <c r="E335" s="231">
        <v>127</v>
      </c>
      <c r="F335" s="306">
        <v>198</v>
      </c>
      <c r="G335" s="214">
        <v>167.46</v>
      </c>
      <c r="H335" s="89"/>
      <c r="I335" s="306">
        <v>125</v>
      </c>
      <c r="J335" s="306">
        <v>194</v>
      </c>
      <c r="K335" s="683">
        <v>163.30000000000001</v>
      </c>
    </row>
    <row r="336" spans="1:11" ht="23.25" customHeight="1" x14ac:dyDescent="0.25">
      <c r="A336" s="912" t="s">
        <v>141</v>
      </c>
      <c r="B336" s="912"/>
      <c r="C336" s="656" t="s">
        <v>142</v>
      </c>
      <c r="D336" s="655" t="s">
        <v>91</v>
      </c>
      <c r="E336" s="231">
        <v>400</v>
      </c>
      <c r="F336" s="190">
        <v>2104</v>
      </c>
      <c r="G336" s="214">
        <v>659.03</v>
      </c>
      <c r="H336" s="179"/>
      <c r="I336" s="190">
        <v>420</v>
      </c>
      <c r="J336" s="190">
        <v>2100</v>
      </c>
      <c r="K336" s="682">
        <v>667.77</v>
      </c>
    </row>
    <row r="337" spans="1:11" ht="23.25" customHeight="1" x14ac:dyDescent="0.25">
      <c r="A337" s="1049" t="s">
        <v>143</v>
      </c>
      <c r="B337" s="1049"/>
      <c r="C337" s="656" t="s">
        <v>406</v>
      </c>
      <c r="D337" s="657"/>
      <c r="E337" s="231">
        <v>6.81</v>
      </c>
      <c r="F337" s="190">
        <v>8.25</v>
      </c>
      <c r="G337" s="214">
        <v>7.83</v>
      </c>
      <c r="H337" s="189"/>
      <c r="I337" s="682">
        <v>6.69</v>
      </c>
      <c r="J337" s="682">
        <v>8.15</v>
      </c>
      <c r="K337" s="682">
        <v>7.6</v>
      </c>
    </row>
    <row r="338" spans="1:11" ht="23.25" customHeight="1" x14ac:dyDescent="0.25">
      <c r="A338" s="1049" t="s">
        <v>144</v>
      </c>
      <c r="B338" s="1049"/>
      <c r="C338" s="656" t="s">
        <v>145</v>
      </c>
      <c r="D338" s="655" t="s">
        <v>91</v>
      </c>
      <c r="E338" s="231">
        <v>66</v>
      </c>
      <c r="F338" s="190">
        <v>525</v>
      </c>
      <c r="G338" s="214">
        <v>110.2</v>
      </c>
      <c r="H338" s="179"/>
      <c r="I338" s="190">
        <v>63</v>
      </c>
      <c r="J338" s="190">
        <v>517</v>
      </c>
      <c r="K338" s="682">
        <v>112.07</v>
      </c>
    </row>
    <row r="339" spans="1:11" ht="23.25" customHeight="1" x14ac:dyDescent="0.25">
      <c r="A339" s="1049" t="s">
        <v>146</v>
      </c>
      <c r="B339" s="1049"/>
      <c r="C339" s="656" t="s">
        <v>147</v>
      </c>
      <c r="D339" s="655" t="s">
        <v>91</v>
      </c>
      <c r="E339" s="231">
        <v>55</v>
      </c>
      <c r="F339" s="190">
        <v>281</v>
      </c>
      <c r="G339" s="214">
        <v>84.58</v>
      </c>
      <c r="H339" s="89"/>
      <c r="I339" s="190">
        <v>54</v>
      </c>
      <c r="J339" s="190">
        <v>276</v>
      </c>
      <c r="K339" s="682">
        <v>85.95</v>
      </c>
    </row>
    <row r="340" spans="1:11" ht="23.25" customHeight="1" x14ac:dyDescent="0.25">
      <c r="A340" s="1049" t="s">
        <v>148</v>
      </c>
      <c r="B340" s="1049"/>
      <c r="C340" s="656" t="s">
        <v>149</v>
      </c>
      <c r="D340" s="655" t="s">
        <v>91</v>
      </c>
      <c r="E340" s="231">
        <v>16</v>
      </c>
      <c r="F340" s="190">
        <v>118</v>
      </c>
      <c r="G340" s="214">
        <v>35.630000000000003</v>
      </c>
      <c r="H340" s="89"/>
      <c r="I340" s="190">
        <v>16</v>
      </c>
      <c r="J340" s="190">
        <v>117</v>
      </c>
      <c r="K340" s="682">
        <v>35.9</v>
      </c>
    </row>
    <row r="341" spans="1:11" ht="23.25" customHeight="1" x14ac:dyDescent="0.25">
      <c r="A341" s="1049" t="s">
        <v>150</v>
      </c>
      <c r="B341" s="1049"/>
      <c r="C341" s="658" t="s">
        <v>151</v>
      </c>
      <c r="D341" s="659" t="s">
        <v>103</v>
      </c>
      <c r="E341" s="700">
        <v>625</v>
      </c>
      <c r="F341" s="190">
        <v>3500</v>
      </c>
      <c r="G341" s="682">
        <v>1038.5999999999999</v>
      </c>
      <c r="H341" s="178"/>
      <c r="I341" s="190">
        <v>650</v>
      </c>
      <c r="J341" s="190">
        <v>3450</v>
      </c>
      <c r="K341" s="682">
        <v>1050.5999999999999</v>
      </c>
    </row>
    <row r="342" spans="1:11" ht="23.25" customHeight="1" x14ac:dyDescent="0.25">
      <c r="A342" s="1047" t="s">
        <v>152</v>
      </c>
      <c r="B342" s="1047"/>
      <c r="C342" s="656" t="s">
        <v>153</v>
      </c>
      <c r="D342" s="655" t="s">
        <v>91</v>
      </c>
      <c r="E342" s="700">
        <v>0</v>
      </c>
      <c r="F342" s="542">
        <v>0</v>
      </c>
      <c r="G342" s="700">
        <v>0</v>
      </c>
      <c r="H342" s="542"/>
      <c r="I342" s="542">
        <v>0</v>
      </c>
      <c r="J342" s="542">
        <v>0</v>
      </c>
      <c r="K342" s="700">
        <v>0</v>
      </c>
    </row>
    <row r="343" spans="1:11" ht="23.25" customHeight="1" x14ac:dyDescent="0.25">
      <c r="A343" s="1047" t="s">
        <v>154</v>
      </c>
      <c r="B343" s="1047"/>
      <c r="C343" s="656" t="s">
        <v>155</v>
      </c>
      <c r="D343" s="655" t="s">
        <v>91</v>
      </c>
      <c r="E343" s="700">
        <v>0</v>
      </c>
      <c r="F343" s="542">
        <v>0</v>
      </c>
      <c r="G343" s="700">
        <v>0</v>
      </c>
      <c r="H343" s="188"/>
      <c r="I343" s="542">
        <v>0</v>
      </c>
      <c r="J343" s="542">
        <v>0</v>
      </c>
      <c r="K343" s="700">
        <v>0</v>
      </c>
    </row>
    <row r="344" spans="1:11" ht="23.25" customHeight="1" thickBot="1" x14ac:dyDescent="0.3">
      <c r="A344" s="1048" t="s">
        <v>156</v>
      </c>
      <c r="B344" s="1048"/>
      <c r="C344" s="660" t="s">
        <v>157</v>
      </c>
      <c r="D344" s="661" t="s">
        <v>91</v>
      </c>
      <c r="E344" s="681">
        <v>140</v>
      </c>
      <c r="F344" s="540">
        <v>700</v>
      </c>
      <c r="G344" s="215">
        <v>211.89</v>
      </c>
      <c r="H344" s="191"/>
      <c r="I344" s="540">
        <v>141</v>
      </c>
      <c r="J344" s="540">
        <v>690</v>
      </c>
      <c r="K344" s="684">
        <v>214.14</v>
      </c>
    </row>
    <row r="345" spans="1:11" ht="23.25" customHeight="1" thickTop="1" x14ac:dyDescent="0.65">
      <c r="A345" s="952" t="s">
        <v>481</v>
      </c>
      <c r="B345" s="952"/>
      <c r="C345" s="952"/>
      <c r="D345" s="952"/>
      <c r="E345" s="952"/>
      <c r="F345" s="952"/>
      <c r="G345" s="952"/>
      <c r="H345" s="952"/>
      <c r="I345" s="952"/>
      <c r="J345" s="85"/>
      <c r="K345" s="100" t="s">
        <v>65</v>
      </c>
    </row>
    <row r="346" spans="1:11" ht="29.25" customHeight="1" x14ac:dyDescent="0.25">
      <c r="J346" s="216"/>
    </row>
    <row r="347" spans="1:11" ht="21" customHeight="1" x14ac:dyDescent="0.25">
      <c r="A347" s="905" t="s">
        <v>462</v>
      </c>
      <c r="B347" s="905"/>
      <c r="C347" s="905"/>
      <c r="D347" s="905"/>
      <c r="E347" s="905"/>
      <c r="F347" s="102"/>
      <c r="G347" s="102"/>
      <c r="H347" s="102"/>
      <c r="I347" s="102"/>
      <c r="J347" s="102"/>
      <c r="K347" s="413">
        <v>53</v>
      </c>
    </row>
    <row r="348" spans="1:11" ht="37.5" customHeight="1" x14ac:dyDescent="0.25">
      <c r="A348" s="907" t="s">
        <v>499</v>
      </c>
      <c r="B348" s="907"/>
      <c r="C348" s="907"/>
      <c r="D348" s="907"/>
      <c r="E348" s="907"/>
      <c r="F348" s="907"/>
      <c r="G348" s="907"/>
      <c r="H348" s="907"/>
      <c r="I348" s="907"/>
      <c r="J348" s="907"/>
      <c r="K348" s="907"/>
    </row>
    <row r="349" spans="1:11" ht="19.149999999999999" customHeight="1" x14ac:dyDescent="0.25">
      <c r="A349" s="907" t="s">
        <v>59</v>
      </c>
      <c r="B349" s="907"/>
      <c r="C349" s="907"/>
      <c r="D349" s="907"/>
      <c r="E349" s="907"/>
      <c r="F349" s="907"/>
      <c r="G349" s="907"/>
      <c r="H349" s="907"/>
      <c r="I349" s="907"/>
      <c r="J349" s="907"/>
      <c r="K349" s="907"/>
    </row>
    <row r="350" spans="1:11" ht="23.25" customHeight="1" thickBot="1" x14ac:dyDescent="0.3">
      <c r="A350" s="949" t="s">
        <v>692</v>
      </c>
      <c r="B350" s="949"/>
      <c r="C350" s="949"/>
      <c r="D350" s="949"/>
      <c r="E350" s="949"/>
      <c r="F350" s="949"/>
      <c r="G350" s="949"/>
      <c r="H350" s="949"/>
      <c r="I350" s="949"/>
      <c r="J350" s="949"/>
      <c r="K350" s="949"/>
    </row>
    <row r="351" spans="1:11" ht="23.25" customHeight="1" thickTop="1" x14ac:dyDescent="0.25">
      <c r="A351" s="957" t="s">
        <v>165</v>
      </c>
      <c r="B351" s="957"/>
      <c r="C351" s="717"/>
      <c r="D351" s="957" t="s">
        <v>136</v>
      </c>
      <c r="E351" s="950" t="s">
        <v>217</v>
      </c>
      <c r="F351" s="950"/>
      <c r="G351" s="950"/>
      <c r="H351" s="716"/>
      <c r="I351" s="950" t="s">
        <v>83</v>
      </c>
      <c r="J351" s="950"/>
      <c r="K351" s="950"/>
    </row>
    <row r="352" spans="1:11" ht="23.25" customHeight="1" x14ac:dyDescent="0.25">
      <c r="A352" s="1044"/>
      <c r="B352" s="1044"/>
      <c r="C352" s="718"/>
      <c r="D352" s="1044"/>
      <c r="E352" s="811" t="s">
        <v>70</v>
      </c>
      <c r="F352" s="811" t="s">
        <v>71</v>
      </c>
      <c r="G352" s="811" t="s">
        <v>84</v>
      </c>
      <c r="H352" s="812"/>
      <c r="I352" s="811" t="s">
        <v>70</v>
      </c>
      <c r="J352" s="811" t="s">
        <v>71</v>
      </c>
      <c r="K352" s="811" t="s">
        <v>84</v>
      </c>
    </row>
    <row r="353" spans="1:11" ht="23.25" customHeight="1" x14ac:dyDescent="0.25">
      <c r="A353" s="1046" t="s">
        <v>90</v>
      </c>
      <c r="B353" s="1046"/>
      <c r="C353" s="654" t="s">
        <v>137</v>
      </c>
      <c r="D353" s="655" t="s">
        <v>512</v>
      </c>
      <c r="E353" s="181">
        <v>20.100000000000001</v>
      </c>
      <c r="F353" s="181">
        <v>78.599999999999994</v>
      </c>
      <c r="G353" s="180">
        <v>43.81</v>
      </c>
      <c r="H353" s="181"/>
      <c r="I353" s="189">
        <v>8.14</v>
      </c>
      <c r="J353" s="188">
        <v>49.5</v>
      </c>
      <c r="K353" s="189">
        <v>31.05</v>
      </c>
    </row>
    <row r="354" spans="1:11" ht="23.25" customHeight="1" x14ac:dyDescent="0.25">
      <c r="A354" s="1049" t="s">
        <v>138</v>
      </c>
      <c r="B354" s="1049"/>
      <c r="C354" s="656" t="s">
        <v>139</v>
      </c>
      <c r="D354" s="655" t="s">
        <v>91</v>
      </c>
      <c r="E354" s="542">
        <v>538</v>
      </c>
      <c r="F354" s="190">
        <v>988</v>
      </c>
      <c r="G354" s="700">
        <v>721.27</v>
      </c>
      <c r="H354" s="190"/>
      <c r="I354" s="190">
        <v>556</v>
      </c>
      <c r="J354" s="190">
        <v>996</v>
      </c>
      <c r="K354" s="700">
        <v>738.27</v>
      </c>
    </row>
    <row r="355" spans="1:11" ht="23.25" customHeight="1" x14ac:dyDescent="0.25">
      <c r="A355" s="1049" t="s">
        <v>93</v>
      </c>
      <c r="B355" s="1049"/>
      <c r="C355" s="656" t="s">
        <v>140</v>
      </c>
      <c r="D355" s="655" t="s">
        <v>91</v>
      </c>
      <c r="E355" s="188">
        <v>158</v>
      </c>
      <c r="F355" s="188">
        <v>220</v>
      </c>
      <c r="G355" s="189">
        <v>172.39</v>
      </c>
      <c r="H355" s="188"/>
      <c r="I355" s="544">
        <v>154</v>
      </c>
      <c r="J355" s="544">
        <v>200</v>
      </c>
      <c r="K355" s="702">
        <v>165.61</v>
      </c>
    </row>
    <row r="356" spans="1:11" ht="23.25" customHeight="1" x14ac:dyDescent="0.25">
      <c r="A356" s="912" t="s">
        <v>141</v>
      </c>
      <c r="B356" s="912"/>
      <c r="C356" s="656" t="s">
        <v>142</v>
      </c>
      <c r="D356" s="655" t="s">
        <v>91</v>
      </c>
      <c r="E356" s="190">
        <v>1202</v>
      </c>
      <c r="F356" s="190">
        <v>1972</v>
      </c>
      <c r="G356" s="682">
        <v>1509.12</v>
      </c>
      <c r="H356" s="190"/>
      <c r="I356" s="190">
        <v>1230</v>
      </c>
      <c r="J356" s="190">
        <v>1978</v>
      </c>
      <c r="K356" s="700">
        <v>1533.37</v>
      </c>
    </row>
    <row r="357" spans="1:11" ht="23.25" customHeight="1" x14ac:dyDescent="0.25">
      <c r="A357" s="1049" t="s">
        <v>143</v>
      </c>
      <c r="B357" s="1049"/>
      <c r="C357" s="656" t="s">
        <v>406</v>
      </c>
      <c r="D357" s="657"/>
      <c r="E357" s="189">
        <v>7.52</v>
      </c>
      <c r="F357" s="189">
        <v>8.18</v>
      </c>
      <c r="G357" s="189">
        <v>7.81</v>
      </c>
      <c r="H357" s="188"/>
      <c r="I357" s="189">
        <v>7.03</v>
      </c>
      <c r="J357" s="189">
        <v>8.06</v>
      </c>
      <c r="K357" s="189">
        <v>7.51</v>
      </c>
    </row>
    <row r="358" spans="1:11" ht="23.25" customHeight="1" x14ac:dyDescent="0.25">
      <c r="A358" s="1049" t="s">
        <v>144</v>
      </c>
      <c r="B358" s="1049"/>
      <c r="C358" s="656" t="s">
        <v>145</v>
      </c>
      <c r="D358" s="655" t="s">
        <v>91</v>
      </c>
      <c r="E358" s="542">
        <v>248</v>
      </c>
      <c r="F358" s="542">
        <v>520</v>
      </c>
      <c r="G358" s="700">
        <v>384.73</v>
      </c>
      <c r="H358" s="542"/>
      <c r="I358" s="188">
        <v>240</v>
      </c>
      <c r="J358" s="542">
        <v>520</v>
      </c>
      <c r="K358" s="189">
        <v>390.46</v>
      </c>
    </row>
    <row r="359" spans="1:11" ht="23.25" customHeight="1" x14ac:dyDescent="0.25">
      <c r="A359" s="1049" t="s">
        <v>146</v>
      </c>
      <c r="B359" s="1049"/>
      <c r="C359" s="656" t="s">
        <v>147</v>
      </c>
      <c r="D359" s="655" t="s">
        <v>91</v>
      </c>
      <c r="E359" s="545">
        <v>110</v>
      </c>
      <c r="F359" s="547">
        <v>242</v>
      </c>
      <c r="G359" s="703">
        <v>161.88</v>
      </c>
      <c r="H359" s="188"/>
      <c r="I359" s="542">
        <v>118</v>
      </c>
      <c r="J359" s="542">
        <v>250</v>
      </c>
      <c r="K359" s="700">
        <v>164.27</v>
      </c>
    </row>
    <row r="360" spans="1:11" ht="23.25" customHeight="1" x14ac:dyDescent="0.25">
      <c r="A360" s="1049" t="s">
        <v>148</v>
      </c>
      <c r="B360" s="1049"/>
      <c r="C360" s="656" t="s">
        <v>149</v>
      </c>
      <c r="D360" s="655" t="s">
        <v>91</v>
      </c>
      <c r="E360" s="188">
        <v>56</v>
      </c>
      <c r="F360" s="188">
        <v>109</v>
      </c>
      <c r="G360" s="189">
        <v>78.069999999999993</v>
      </c>
      <c r="H360" s="188"/>
      <c r="I360" s="542">
        <v>57</v>
      </c>
      <c r="J360" s="542">
        <v>124</v>
      </c>
      <c r="K360" s="700">
        <v>79.459999999999994</v>
      </c>
    </row>
    <row r="361" spans="1:11" ht="23.25" customHeight="1" x14ac:dyDescent="0.25">
      <c r="A361" s="1049" t="s">
        <v>150</v>
      </c>
      <c r="B361" s="1049"/>
      <c r="C361" s="658" t="s">
        <v>151</v>
      </c>
      <c r="D361" s="659" t="s">
        <v>103</v>
      </c>
      <c r="E361" s="190">
        <v>2015</v>
      </c>
      <c r="F361" s="190">
        <v>3080</v>
      </c>
      <c r="G361" s="682">
        <v>2403.02</v>
      </c>
      <c r="H361" s="306"/>
      <c r="I361" s="190">
        <v>2020</v>
      </c>
      <c r="J361" s="190">
        <v>3090</v>
      </c>
      <c r="K361" s="700">
        <v>2446.73</v>
      </c>
    </row>
    <row r="362" spans="1:11" ht="23.25" customHeight="1" x14ac:dyDescent="0.25">
      <c r="A362" s="1047" t="s">
        <v>152</v>
      </c>
      <c r="B362" s="1047"/>
      <c r="C362" s="656" t="s">
        <v>153</v>
      </c>
      <c r="D362" s="655" t="s">
        <v>91</v>
      </c>
      <c r="E362" s="542">
        <v>0</v>
      </c>
      <c r="F362" s="542">
        <v>0</v>
      </c>
      <c r="G362" s="542">
        <v>0</v>
      </c>
      <c r="H362" s="542"/>
      <c r="I362" s="542">
        <v>0</v>
      </c>
      <c r="J362" s="542">
        <v>0</v>
      </c>
      <c r="K362" s="542">
        <v>0</v>
      </c>
    </row>
    <row r="363" spans="1:11" ht="23.25" customHeight="1" x14ac:dyDescent="0.25">
      <c r="A363" s="1047" t="s">
        <v>154</v>
      </c>
      <c r="B363" s="1047"/>
      <c r="C363" s="656" t="s">
        <v>155</v>
      </c>
      <c r="D363" s="655" t="s">
        <v>91</v>
      </c>
      <c r="E363" s="544">
        <v>0</v>
      </c>
      <c r="F363" s="544">
        <v>0</v>
      </c>
      <c r="G363" s="544">
        <v>0</v>
      </c>
      <c r="H363" s="188"/>
      <c r="I363" s="544">
        <v>0</v>
      </c>
      <c r="J363" s="544">
        <v>0</v>
      </c>
      <c r="K363" s="544">
        <v>0</v>
      </c>
    </row>
    <row r="364" spans="1:11" ht="23.25" customHeight="1" thickBot="1" x14ac:dyDescent="0.3">
      <c r="A364" s="1048" t="s">
        <v>156</v>
      </c>
      <c r="B364" s="1048"/>
      <c r="C364" s="660" t="s">
        <v>157</v>
      </c>
      <c r="D364" s="661" t="s">
        <v>91</v>
      </c>
      <c r="E364" s="543">
        <v>370</v>
      </c>
      <c r="F364" s="540">
        <v>780</v>
      </c>
      <c r="G364" s="701">
        <v>493.17</v>
      </c>
      <c r="H364" s="546"/>
      <c r="I364" s="546">
        <v>393</v>
      </c>
      <c r="J364" s="540">
        <v>798</v>
      </c>
      <c r="K364" s="701">
        <v>501.83</v>
      </c>
    </row>
    <row r="365" spans="1:11" ht="23.25" customHeight="1" thickTop="1" x14ac:dyDescent="0.25">
      <c r="A365" s="694"/>
      <c r="B365" s="694"/>
      <c r="C365" s="695"/>
      <c r="D365" s="696"/>
      <c r="E365" s="709"/>
      <c r="F365" s="698"/>
      <c r="G365" s="708"/>
      <c r="H365" s="707"/>
      <c r="I365" s="707"/>
      <c r="J365" s="698"/>
      <c r="K365" s="708"/>
    </row>
    <row r="366" spans="1:11" ht="40.5" customHeight="1" x14ac:dyDescent="0.25">
      <c r="A366" s="907" t="s">
        <v>501</v>
      </c>
      <c r="B366" s="907"/>
      <c r="C366" s="907"/>
      <c r="D366" s="907"/>
      <c r="E366" s="907"/>
      <c r="F366" s="907"/>
      <c r="G366" s="907"/>
      <c r="H366" s="907"/>
      <c r="I366" s="907"/>
      <c r="J366" s="907"/>
      <c r="K366" s="907"/>
    </row>
    <row r="367" spans="1:11" ht="23.25" customHeight="1" x14ac:dyDescent="0.25">
      <c r="A367" s="907" t="s">
        <v>60</v>
      </c>
      <c r="B367" s="907"/>
      <c r="C367" s="907"/>
      <c r="D367" s="907"/>
      <c r="E367" s="907"/>
      <c r="F367" s="907"/>
      <c r="G367" s="907"/>
      <c r="H367" s="907"/>
      <c r="I367" s="907"/>
      <c r="J367" s="907"/>
      <c r="K367" s="907"/>
    </row>
    <row r="368" spans="1:11" ht="23.25" customHeight="1" thickBot="1" x14ac:dyDescent="0.3">
      <c r="A368" s="949" t="s">
        <v>692</v>
      </c>
      <c r="B368" s="949"/>
      <c r="C368" s="949"/>
      <c r="D368" s="949"/>
      <c r="E368" s="949"/>
      <c r="F368" s="949"/>
      <c r="G368" s="949"/>
      <c r="H368" s="949"/>
      <c r="I368" s="949"/>
      <c r="J368" s="949"/>
      <c r="K368" s="949"/>
    </row>
    <row r="369" spans="1:11" ht="23.25" customHeight="1" thickTop="1" x14ac:dyDescent="0.25">
      <c r="A369" s="957" t="s">
        <v>165</v>
      </c>
      <c r="B369" s="957"/>
      <c r="C369" s="717"/>
      <c r="D369" s="957" t="s">
        <v>136</v>
      </c>
      <c r="E369" s="950" t="s">
        <v>217</v>
      </c>
      <c r="F369" s="950"/>
      <c r="G369" s="950"/>
      <c r="H369" s="716"/>
      <c r="I369" s="950" t="s">
        <v>83</v>
      </c>
      <c r="J369" s="950"/>
      <c r="K369" s="950"/>
    </row>
    <row r="370" spans="1:11" ht="23.25" customHeight="1" x14ac:dyDescent="0.25">
      <c r="A370" s="1044"/>
      <c r="B370" s="1044"/>
      <c r="C370" s="718"/>
      <c r="D370" s="1044"/>
      <c r="E370" s="811" t="s">
        <v>70</v>
      </c>
      <c r="F370" s="811" t="s">
        <v>71</v>
      </c>
      <c r="G370" s="811" t="s">
        <v>84</v>
      </c>
      <c r="H370" s="812"/>
      <c r="I370" s="811" t="s">
        <v>70</v>
      </c>
      <c r="J370" s="811" t="s">
        <v>71</v>
      </c>
      <c r="K370" s="811" t="s">
        <v>84</v>
      </c>
    </row>
    <row r="371" spans="1:11" ht="23.25" customHeight="1" x14ac:dyDescent="0.25">
      <c r="A371" s="1046" t="s">
        <v>90</v>
      </c>
      <c r="B371" s="1046"/>
      <c r="C371" s="654" t="s">
        <v>137</v>
      </c>
      <c r="D371" s="655" t="s">
        <v>512</v>
      </c>
      <c r="E371" s="214">
        <v>4</v>
      </c>
      <c r="F371" s="538">
        <v>496</v>
      </c>
      <c r="G371" s="214">
        <v>85.24</v>
      </c>
      <c r="H371" s="180"/>
      <c r="I371" s="188">
        <v>1</v>
      </c>
      <c r="J371" s="188">
        <v>221</v>
      </c>
      <c r="K371" s="189">
        <v>43.12</v>
      </c>
    </row>
    <row r="372" spans="1:11" ht="23.25" customHeight="1" x14ac:dyDescent="0.25">
      <c r="A372" s="1049" t="s">
        <v>138</v>
      </c>
      <c r="B372" s="1049"/>
      <c r="C372" s="656" t="s">
        <v>139</v>
      </c>
      <c r="D372" s="655" t="s">
        <v>91</v>
      </c>
      <c r="E372" s="214">
        <v>267</v>
      </c>
      <c r="F372" s="538">
        <v>988</v>
      </c>
      <c r="G372" s="231">
        <v>476.4</v>
      </c>
      <c r="H372" s="179"/>
      <c r="I372" s="188">
        <v>272</v>
      </c>
      <c r="J372" s="190">
        <v>990</v>
      </c>
      <c r="K372" s="189">
        <v>477.39</v>
      </c>
    </row>
    <row r="373" spans="1:11" ht="23.25" customHeight="1" x14ac:dyDescent="0.25">
      <c r="A373" s="1049" t="s">
        <v>93</v>
      </c>
      <c r="B373" s="1049"/>
      <c r="C373" s="656" t="s">
        <v>140</v>
      </c>
      <c r="D373" s="655" t="s">
        <v>91</v>
      </c>
      <c r="E373" s="214">
        <v>140</v>
      </c>
      <c r="F373" s="538">
        <v>194</v>
      </c>
      <c r="G373" s="214">
        <v>174.07</v>
      </c>
      <c r="H373" s="89"/>
      <c r="I373" s="544">
        <v>138</v>
      </c>
      <c r="J373" s="544">
        <v>188</v>
      </c>
      <c r="K373" s="702">
        <v>167.62</v>
      </c>
    </row>
    <row r="374" spans="1:11" ht="23.25" customHeight="1" x14ac:dyDescent="0.25">
      <c r="A374" s="912" t="s">
        <v>141</v>
      </c>
      <c r="B374" s="912"/>
      <c r="C374" s="656" t="s">
        <v>142</v>
      </c>
      <c r="D374" s="655" t="s">
        <v>91</v>
      </c>
      <c r="E374" s="214">
        <v>612</v>
      </c>
      <c r="F374" s="190">
        <v>2496</v>
      </c>
      <c r="G374" s="682">
        <v>1153.08</v>
      </c>
      <c r="H374" s="179"/>
      <c r="I374" s="188">
        <v>614</v>
      </c>
      <c r="J374" s="190">
        <v>2508</v>
      </c>
      <c r="K374" s="682">
        <v>1152.97</v>
      </c>
    </row>
    <row r="375" spans="1:11" ht="23.25" customHeight="1" x14ac:dyDescent="0.25">
      <c r="A375" s="1049" t="s">
        <v>143</v>
      </c>
      <c r="B375" s="1049"/>
      <c r="C375" s="656" t="s">
        <v>406</v>
      </c>
      <c r="D375" s="657"/>
      <c r="E375" s="214">
        <v>7</v>
      </c>
      <c r="F375" s="538">
        <v>8.4</v>
      </c>
      <c r="G375" s="214">
        <v>7.72</v>
      </c>
      <c r="H375" s="189"/>
      <c r="I375" s="188">
        <v>7</v>
      </c>
      <c r="J375" s="188">
        <v>8.1999999999999993</v>
      </c>
      <c r="K375" s="189">
        <v>7.59</v>
      </c>
    </row>
    <row r="376" spans="1:11" ht="23.25" customHeight="1" x14ac:dyDescent="0.25">
      <c r="A376" s="1049" t="s">
        <v>144</v>
      </c>
      <c r="B376" s="1049"/>
      <c r="C376" s="656" t="s">
        <v>145</v>
      </c>
      <c r="D376" s="655" t="s">
        <v>91</v>
      </c>
      <c r="E376" s="214">
        <v>110</v>
      </c>
      <c r="F376" s="538">
        <v>960</v>
      </c>
      <c r="G376" s="214">
        <v>287.31</v>
      </c>
      <c r="H376" s="179"/>
      <c r="I376" s="188">
        <v>123</v>
      </c>
      <c r="J376" s="542">
        <v>990</v>
      </c>
      <c r="K376" s="189">
        <v>295.63</v>
      </c>
    </row>
    <row r="377" spans="1:11" ht="23.25" customHeight="1" x14ac:dyDescent="0.25">
      <c r="A377" s="1049" t="s">
        <v>146</v>
      </c>
      <c r="B377" s="1049"/>
      <c r="C377" s="656" t="s">
        <v>147</v>
      </c>
      <c r="D377" s="655" t="s">
        <v>91</v>
      </c>
      <c r="E377" s="214">
        <v>62</v>
      </c>
      <c r="F377" s="538">
        <v>293</v>
      </c>
      <c r="G377" s="214">
        <v>93.15</v>
      </c>
      <c r="H377" s="89"/>
      <c r="I377" s="542">
        <v>64</v>
      </c>
      <c r="J377" s="542">
        <v>243</v>
      </c>
      <c r="K377" s="700">
        <v>93.25</v>
      </c>
    </row>
    <row r="378" spans="1:11" ht="23.25" customHeight="1" x14ac:dyDescent="0.25">
      <c r="A378" s="1049" t="s">
        <v>148</v>
      </c>
      <c r="B378" s="1049"/>
      <c r="C378" s="656" t="s">
        <v>149</v>
      </c>
      <c r="D378" s="655" t="s">
        <v>91</v>
      </c>
      <c r="E378" s="214">
        <v>16</v>
      </c>
      <c r="F378" s="538">
        <v>179</v>
      </c>
      <c r="G378" s="231">
        <v>59.5</v>
      </c>
      <c r="H378" s="89"/>
      <c r="I378" s="542">
        <v>23</v>
      </c>
      <c r="J378" s="542">
        <v>189</v>
      </c>
      <c r="K378" s="700">
        <v>59.75</v>
      </c>
    </row>
    <row r="379" spans="1:11" ht="23.25" customHeight="1" x14ac:dyDescent="0.25">
      <c r="A379" s="1049" t="s">
        <v>150</v>
      </c>
      <c r="B379" s="1049"/>
      <c r="C379" s="658" t="s">
        <v>151</v>
      </c>
      <c r="D379" s="659" t="s">
        <v>103</v>
      </c>
      <c r="E379" s="179">
        <v>1025</v>
      </c>
      <c r="F379" s="190">
        <v>4450</v>
      </c>
      <c r="G379" s="682">
        <v>2054.92</v>
      </c>
      <c r="H379" s="178"/>
      <c r="I379" s="190">
        <v>1037</v>
      </c>
      <c r="J379" s="190">
        <v>4480</v>
      </c>
      <c r="K379" s="682">
        <v>2057.54</v>
      </c>
    </row>
    <row r="380" spans="1:11" ht="23.25" customHeight="1" x14ac:dyDescent="0.25">
      <c r="A380" s="1047" t="s">
        <v>152</v>
      </c>
      <c r="B380" s="1047"/>
      <c r="C380" s="656" t="s">
        <v>153</v>
      </c>
      <c r="D380" s="655" t="s">
        <v>91</v>
      </c>
      <c r="E380" s="722">
        <v>0</v>
      </c>
      <c r="F380" s="538">
        <v>0</v>
      </c>
      <c r="G380" s="538">
        <v>0</v>
      </c>
      <c r="H380" s="542"/>
      <c r="I380" s="538">
        <v>0</v>
      </c>
      <c r="J380" s="538">
        <v>0</v>
      </c>
      <c r="K380" s="538">
        <v>0</v>
      </c>
    </row>
    <row r="381" spans="1:11" ht="23.25" customHeight="1" x14ac:dyDescent="0.25">
      <c r="A381" s="1047" t="s">
        <v>154</v>
      </c>
      <c r="B381" s="1047"/>
      <c r="C381" s="656" t="s">
        <v>155</v>
      </c>
      <c r="D381" s="655" t="s">
        <v>91</v>
      </c>
      <c r="E381" s="722">
        <v>0</v>
      </c>
      <c r="F381" s="538">
        <v>0</v>
      </c>
      <c r="G381" s="538">
        <v>0</v>
      </c>
      <c r="H381" s="188"/>
      <c r="I381" s="538">
        <v>0</v>
      </c>
      <c r="J381" s="538">
        <v>0</v>
      </c>
      <c r="K381" s="538">
        <v>0</v>
      </c>
    </row>
    <row r="382" spans="1:11" ht="23.25" customHeight="1" thickBot="1" x14ac:dyDescent="0.3">
      <c r="A382" s="1048" t="s">
        <v>156</v>
      </c>
      <c r="B382" s="1048"/>
      <c r="C382" s="660" t="s">
        <v>157</v>
      </c>
      <c r="D382" s="661" t="s">
        <v>91</v>
      </c>
      <c r="E382" s="215">
        <v>116</v>
      </c>
      <c r="F382" s="691">
        <v>770</v>
      </c>
      <c r="G382" s="215">
        <v>347.14</v>
      </c>
      <c r="H382" s="191"/>
      <c r="I382" s="546">
        <v>128</v>
      </c>
      <c r="J382" s="540">
        <v>785</v>
      </c>
      <c r="K382" s="701">
        <v>348.83</v>
      </c>
    </row>
    <row r="383" spans="1:11" ht="23.25" customHeight="1" thickTop="1" x14ac:dyDescent="0.65">
      <c r="A383" s="952" t="s">
        <v>481</v>
      </c>
      <c r="B383" s="952"/>
      <c r="C383" s="952"/>
      <c r="D383" s="952"/>
      <c r="E383" s="952"/>
      <c r="F383" s="952"/>
      <c r="G383" s="952"/>
      <c r="H383" s="952"/>
      <c r="I383" s="952"/>
      <c r="J383" s="85"/>
      <c r="K383" s="100" t="s">
        <v>65</v>
      </c>
    </row>
    <row r="384" spans="1:11" ht="17.45" customHeight="1" x14ac:dyDescent="0.25">
      <c r="J384" s="216"/>
    </row>
    <row r="385" spans="1:11" ht="23.25" customHeight="1" x14ac:dyDescent="0.25">
      <c r="A385" s="905" t="s">
        <v>462</v>
      </c>
      <c r="B385" s="905"/>
      <c r="C385" s="905"/>
      <c r="D385" s="905"/>
      <c r="E385" s="905"/>
      <c r="F385" s="102"/>
      <c r="G385" s="102"/>
      <c r="H385" s="102"/>
      <c r="I385" s="102"/>
      <c r="J385" s="102"/>
      <c r="K385" s="413">
        <v>54</v>
      </c>
    </row>
    <row r="386" spans="1:11" ht="44.25" customHeight="1" x14ac:dyDescent="0.25">
      <c r="A386" s="907" t="s">
        <v>501</v>
      </c>
      <c r="B386" s="907"/>
      <c r="C386" s="907"/>
      <c r="D386" s="907"/>
      <c r="E386" s="907"/>
      <c r="F386" s="907"/>
      <c r="G386" s="907"/>
      <c r="H386" s="907"/>
      <c r="I386" s="907"/>
      <c r="J386" s="907"/>
      <c r="K386" s="907"/>
    </row>
    <row r="387" spans="1:11" ht="21.75" customHeight="1" x14ac:dyDescent="0.25">
      <c r="A387" s="907" t="s">
        <v>61</v>
      </c>
      <c r="B387" s="907"/>
      <c r="C387" s="907"/>
      <c r="D387" s="907"/>
      <c r="E387" s="907"/>
      <c r="F387" s="907"/>
      <c r="G387" s="907"/>
      <c r="H387" s="907"/>
      <c r="I387" s="907"/>
      <c r="J387" s="907"/>
      <c r="K387" s="907"/>
    </row>
    <row r="388" spans="1:11" ht="23.25" customHeight="1" thickBot="1" x14ac:dyDescent="0.3">
      <c r="A388" s="949" t="s">
        <v>692</v>
      </c>
      <c r="B388" s="949"/>
      <c r="C388" s="949"/>
      <c r="D388" s="949"/>
      <c r="E388" s="949"/>
      <c r="F388" s="949"/>
      <c r="G388" s="949"/>
      <c r="H388" s="949"/>
      <c r="I388" s="949"/>
      <c r="J388" s="949"/>
      <c r="K388" s="949"/>
    </row>
    <row r="389" spans="1:11" ht="23.25" customHeight="1" thickTop="1" x14ac:dyDescent="0.25">
      <c r="A389" s="957" t="s">
        <v>165</v>
      </c>
      <c r="B389" s="957"/>
      <c r="C389" s="717"/>
      <c r="D389" s="957" t="s">
        <v>136</v>
      </c>
      <c r="E389" s="950" t="s">
        <v>217</v>
      </c>
      <c r="F389" s="950"/>
      <c r="G389" s="950"/>
      <c r="H389" s="716"/>
      <c r="I389" s="950" t="s">
        <v>83</v>
      </c>
      <c r="J389" s="950"/>
      <c r="K389" s="950"/>
    </row>
    <row r="390" spans="1:11" ht="23.25" customHeight="1" x14ac:dyDescent="0.25">
      <c r="A390" s="1044"/>
      <c r="B390" s="1044"/>
      <c r="C390" s="718"/>
      <c r="D390" s="1044"/>
      <c r="E390" s="811" t="s">
        <v>70</v>
      </c>
      <c r="F390" s="811" t="s">
        <v>71</v>
      </c>
      <c r="G390" s="811" t="s">
        <v>84</v>
      </c>
      <c r="H390" s="812"/>
      <c r="I390" s="811" t="s">
        <v>70</v>
      </c>
      <c r="J390" s="811" t="s">
        <v>71</v>
      </c>
      <c r="K390" s="811" t="s">
        <v>84</v>
      </c>
    </row>
    <row r="391" spans="1:11" ht="23.25" customHeight="1" x14ac:dyDescent="0.25">
      <c r="A391" s="1046" t="s">
        <v>90</v>
      </c>
      <c r="B391" s="1046"/>
      <c r="C391" s="654" t="s">
        <v>137</v>
      </c>
      <c r="D391" s="655" t="s">
        <v>512</v>
      </c>
      <c r="E391" s="231">
        <v>4.0599999999999996</v>
      </c>
      <c r="F391" s="231">
        <v>66</v>
      </c>
      <c r="G391" s="682">
        <v>28.63</v>
      </c>
      <c r="H391" s="180"/>
      <c r="I391" s="190">
        <v>1.48</v>
      </c>
      <c r="J391" s="190">
        <v>29.7</v>
      </c>
      <c r="K391" s="682">
        <v>8.1300000000000008</v>
      </c>
    </row>
    <row r="392" spans="1:11" ht="23.25" customHeight="1" x14ac:dyDescent="0.25">
      <c r="A392" s="1049" t="s">
        <v>138</v>
      </c>
      <c r="B392" s="1049"/>
      <c r="C392" s="656" t="s">
        <v>139</v>
      </c>
      <c r="D392" s="655" t="s">
        <v>91</v>
      </c>
      <c r="E392" s="231">
        <v>392</v>
      </c>
      <c r="F392" s="231">
        <v>736</v>
      </c>
      <c r="G392" s="682">
        <v>502.44</v>
      </c>
      <c r="H392" s="179"/>
      <c r="I392" s="190">
        <v>388</v>
      </c>
      <c r="J392" s="190">
        <v>760</v>
      </c>
      <c r="K392" s="682">
        <v>503.3</v>
      </c>
    </row>
    <row r="393" spans="1:11" ht="23.25" customHeight="1" x14ac:dyDescent="0.25">
      <c r="A393" s="1049" t="s">
        <v>93</v>
      </c>
      <c r="B393" s="1049"/>
      <c r="C393" s="656" t="s">
        <v>140</v>
      </c>
      <c r="D393" s="655" t="s">
        <v>91</v>
      </c>
      <c r="E393" s="231">
        <v>124</v>
      </c>
      <c r="F393" s="231">
        <v>192</v>
      </c>
      <c r="G393" s="683">
        <v>160.21</v>
      </c>
      <c r="H393" s="89"/>
      <c r="I393" s="306">
        <v>120</v>
      </c>
      <c r="J393" s="306">
        <v>190</v>
      </c>
      <c r="K393" s="683">
        <v>157.47999999999999</v>
      </c>
    </row>
    <row r="394" spans="1:11" ht="23.25" customHeight="1" x14ac:dyDescent="0.25">
      <c r="A394" s="912" t="s">
        <v>141</v>
      </c>
      <c r="B394" s="912"/>
      <c r="C394" s="656" t="s">
        <v>142</v>
      </c>
      <c r="D394" s="655" t="s">
        <v>91</v>
      </c>
      <c r="E394" s="231">
        <v>788</v>
      </c>
      <c r="F394" s="682">
        <v>1988</v>
      </c>
      <c r="G394" s="682">
        <v>1201.56</v>
      </c>
      <c r="H394" s="179"/>
      <c r="I394" s="190">
        <v>808</v>
      </c>
      <c r="J394" s="190">
        <v>2044</v>
      </c>
      <c r="K394" s="682">
        <v>1196.58</v>
      </c>
    </row>
    <row r="395" spans="1:11" ht="23.25" customHeight="1" x14ac:dyDescent="0.25">
      <c r="A395" s="1049" t="s">
        <v>143</v>
      </c>
      <c r="B395" s="1049"/>
      <c r="C395" s="656" t="s">
        <v>406</v>
      </c>
      <c r="D395" s="657"/>
      <c r="E395" s="231">
        <v>7.25</v>
      </c>
      <c r="F395" s="231">
        <v>8.27</v>
      </c>
      <c r="G395" s="682">
        <v>7.87</v>
      </c>
      <c r="H395" s="189"/>
      <c r="I395" s="682">
        <v>7.04</v>
      </c>
      <c r="J395" s="682">
        <v>8.11</v>
      </c>
      <c r="K395" s="682">
        <v>7.68</v>
      </c>
    </row>
    <row r="396" spans="1:11" ht="23.25" customHeight="1" x14ac:dyDescent="0.25">
      <c r="A396" s="1049" t="s">
        <v>144</v>
      </c>
      <c r="B396" s="1049"/>
      <c r="C396" s="656" t="s">
        <v>145</v>
      </c>
      <c r="D396" s="655" t="s">
        <v>91</v>
      </c>
      <c r="E396" s="231">
        <v>190</v>
      </c>
      <c r="F396" s="231">
        <v>672</v>
      </c>
      <c r="G396" s="682">
        <v>364.97</v>
      </c>
      <c r="H396" s="179"/>
      <c r="I396" s="190">
        <v>198</v>
      </c>
      <c r="J396" s="190">
        <v>690</v>
      </c>
      <c r="K396" s="682">
        <v>362.36</v>
      </c>
    </row>
    <row r="397" spans="1:11" ht="23.25" customHeight="1" x14ac:dyDescent="0.25">
      <c r="A397" s="1049" t="s">
        <v>146</v>
      </c>
      <c r="B397" s="1049"/>
      <c r="C397" s="656" t="s">
        <v>147</v>
      </c>
      <c r="D397" s="655" t="s">
        <v>91</v>
      </c>
      <c r="E397" s="231">
        <v>54</v>
      </c>
      <c r="F397" s="231">
        <v>150</v>
      </c>
      <c r="G397" s="682">
        <v>101.08</v>
      </c>
      <c r="H397" s="89"/>
      <c r="I397" s="190">
        <v>78</v>
      </c>
      <c r="J397" s="190">
        <v>155</v>
      </c>
      <c r="K397" s="682">
        <v>101.38</v>
      </c>
    </row>
    <row r="398" spans="1:11" ht="23.25" customHeight="1" x14ac:dyDescent="0.25">
      <c r="A398" s="1049" t="s">
        <v>148</v>
      </c>
      <c r="B398" s="1049"/>
      <c r="C398" s="656" t="s">
        <v>149</v>
      </c>
      <c r="D398" s="655" t="s">
        <v>91</v>
      </c>
      <c r="E398" s="231">
        <v>47</v>
      </c>
      <c r="F398" s="231">
        <v>90</v>
      </c>
      <c r="G398" s="682">
        <v>61.04</v>
      </c>
      <c r="H398" s="89"/>
      <c r="I398" s="190">
        <v>47</v>
      </c>
      <c r="J398" s="190">
        <v>91</v>
      </c>
      <c r="K398" s="682">
        <v>60.98</v>
      </c>
    </row>
    <row r="399" spans="1:11" ht="23.25" customHeight="1" x14ac:dyDescent="0.25">
      <c r="A399" s="1049" t="s">
        <v>150</v>
      </c>
      <c r="B399" s="1049"/>
      <c r="C399" s="658" t="s">
        <v>151</v>
      </c>
      <c r="D399" s="659" t="s">
        <v>103</v>
      </c>
      <c r="E399" s="700">
        <v>1310</v>
      </c>
      <c r="F399" s="682">
        <v>3170</v>
      </c>
      <c r="G399" s="682">
        <v>1976.79</v>
      </c>
      <c r="H399" s="178"/>
      <c r="I399" s="190">
        <v>1342</v>
      </c>
      <c r="J399" s="190">
        <v>3293</v>
      </c>
      <c r="K399" s="682">
        <v>1971.1</v>
      </c>
    </row>
    <row r="400" spans="1:11" ht="23.25" customHeight="1" x14ac:dyDescent="0.25">
      <c r="A400" s="1047" t="s">
        <v>152</v>
      </c>
      <c r="B400" s="1047"/>
      <c r="C400" s="656" t="s">
        <v>153</v>
      </c>
      <c r="D400" s="655" t="s">
        <v>91</v>
      </c>
      <c r="E400" s="231">
        <v>131</v>
      </c>
      <c r="F400" s="231">
        <v>451</v>
      </c>
      <c r="G400" s="682">
        <v>237.92</v>
      </c>
      <c r="H400" s="179"/>
      <c r="I400" s="190">
        <v>136</v>
      </c>
      <c r="J400" s="190">
        <v>451</v>
      </c>
      <c r="K400" s="682">
        <v>235.67</v>
      </c>
    </row>
    <row r="401" spans="1:22" ht="23.25" customHeight="1" x14ac:dyDescent="0.25">
      <c r="A401" s="1047" t="s">
        <v>154</v>
      </c>
      <c r="B401" s="1047"/>
      <c r="C401" s="656" t="s">
        <v>155</v>
      </c>
      <c r="D401" s="655" t="s">
        <v>91</v>
      </c>
      <c r="E401" s="231">
        <v>3.5</v>
      </c>
      <c r="F401" s="231">
        <v>8</v>
      </c>
      <c r="G401" s="683">
        <v>5.46</v>
      </c>
      <c r="H401" s="189"/>
      <c r="I401" s="306">
        <v>3.2</v>
      </c>
      <c r="J401" s="306">
        <v>7.6</v>
      </c>
      <c r="K401" s="683">
        <v>5.39</v>
      </c>
    </row>
    <row r="402" spans="1:22" ht="23.25" customHeight="1" thickBot="1" x14ac:dyDescent="0.3">
      <c r="A402" s="1048" t="s">
        <v>156</v>
      </c>
      <c r="B402" s="1048"/>
      <c r="C402" s="660" t="s">
        <v>157</v>
      </c>
      <c r="D402" s="661" t="s">
        <v>91</v>
      </c>
      <c r="E402" s="681">
        <v>213</v>
      </c>
      <c r="F402" s="681">
        <v>547</v>
      </c>
      <c r="G402" s="684">
        <v>324.11</v>
      </c>
      <c r="H402" s="191"/>
      <c r="I402" s="540">
        <v>209</v>
      </c>
      <c r="J402" s="540">
        <v>566</v>
      </c>
      <c r="K402" s="684">
        <v>323.79000000000002</v>
      </c>
    </row>
    <row r="403" spans="1:22" ht="36.75" customHeight="1" thickTop="1" x14ac:dyDescent="0.25">
      <c r="A403" s="694"/>
      <c r="B403" s="694"/>
      <c r="C403" s="695"/>
      <c r="D403" s="696"/>
      <c r="E403" s="697"/>
      <c r="F403" s="697"/>
      <c r="G403" s="697"/>
      <c r="H403" s="704"/>
      <c r="I403" s="698"/>
      <c r="J403" s="698"/>
      <c r="K403" s="698"/>
    </row>
    <row r="404" spans="1:22" ht="37.5" customHeight="1" x14ac:dyDescent="0.25">
      <c r="A404" s="907" t="s">
        <v>499</v>
      </c>
      <c r="B404" s="907"/>
      <c r="C404" s="907"/>
      <c r="D404" s="907"/>
      <c r="E404" s="907"/>
      <c r="F404" s="907"/>
      <c r="G404" s="907"/>
      <c r="H404" s="907"/>
      <c r="I404" s="907"/>
      <c r="J404" s="907"/>
      <c r="K404" s="907"/>
    </row>
    <row r="405" spans="1:22" ht="23.25" customHeight="1" x14ac:dyDescent="0.25">
      <c r="A405" s="907" t="s">
        <v>61</v>
      </c>
      <c r="B405" s="907"/>
      <c r="C405" s="907"/>
      <c r="D405" s="907"/>
      <c r="E405" s="907"/>
      <c r="F405" s="907"/>
      <c r="G405" s="907"/>
      <c r="H405" s="907"/>
      <c r="I405" s="907"/>
      <c r="J405" s="907"/>
      <c r="K405" s="907"/>
    </row>
    <row r="406" spans="1:22" ht="23.25" customHeight="1" thickBot="1" x14ac:dyDescent="0.3">
      <c r="A406" s="949" t="s">
        <v>692</v>
      </c>
      <c r="B406" s="949"/>
      <c r="C406" s="949"/>
      <c r="D406" s="949"/>
      <c r="E406" s="949"/>
      <c r="F406" s="949"/>
      <c r="G406" s="949"/>
      <c r="H406" s="949"/>
      <c r="I406" s="949"/>
      <c r="J406" s="949"/>
      <c r="K406" s="949"/>
    </row>
    <row r="407" spans="1:22" ht="23.25" customHeight="1" thickTop="1" x14ac:dyDescent="0.25">
      <c r="A407" s="957" t="s">
        <v>165</v>
      </c>
      <c r="B407" s="957"/>
      <c r="C407" s="717"/>
      <c r="D407" s="957" t="s">
        <v>136</v>
      </c>
      <c r="E407" s="950" t="s">
        <v>217</v>
      </c>
      <c r="F407" s="950"/>
      <c r="G407" s="950"/>
      <c r="H407" s="716"/>
      <c r="I407" s="950" t="s">
        <v>83</v>
      </c>
      <c r="J407" s="950"/>
      <c r="K407" s="950"/>
    </row>
    <row r="408" spans="1:22" ht="23.25" customHeight="1" x14ac:dyDescent="0.25">
      <c r="A408" s="1044"/>
      <c r="B408" s="1044"/>
      <c r="C408" s="718"/>
      <c r="D408" s="1044"/>
      <c r="E408" s="811" t="s">
        <v>70</v>
      </c>
      <c r="F408" s="811" t="s">
        <v>71</v>
      </c>
      <c r="G408" s="811" t="s">
        <v>84</v>
      </c>
      <c r="H408" s="812"/>
      <c r="I408" s="811" t="s">
        <v>70</v>
      </c>
      <c r="J408" s="811" t="s">
        <v>71</v>
      </c>
      <c r="K408" s="811" t="s">
        <v>84</v>
      </c>
    </row>
    <row r="409" spans="1:22" ht="23.25" customHeight="1" x14ac:dyDescent="0.25">
      <c r="A409" s="1046" t="s">
        <v>90</v>
      </c>
      <c r="B409" s="1046"/>
      <c r="C409" s="654" t="s">
        <v>137</v>
      </c>
      <c r="D409" s="655" t="s">
        <v>512</v>
      </c>
      <c r="E409" s="685">
        <v>3.47</v>
      </c>
      <c r="F409" s="512">
        <v>36</v>
      </c>
      <c r="G409" s="685">
        <v>10.93</v>
      </c>
      <c r="H409" s="512"/>
      <c r="I409" s="682">
        <v>1.52</v>
      </c>
      <c r="J409" s="190">
        <v>12</v>
      </c>
      <c r="K409" s="682">
        <v>4.2300000000000004</v>
      </c>
    </row>
    <row r="410" spans="1:22" ht="23.25" customHeight="1" x14ac:dyDescent="0.25">
      <c r="A410" s="1049" t="s">
        <v>138</v>
      </c>
      <c r="B410" s="1049"/>
      <c r="C410" s="656" t="s">
        <v>139</v>
      </c>
      <c r="D410" s="655" t="s">
        <v>91</v>
      </c>
      <c r="E410" s="682">
        <v>436</v>
      </c>
      <c r="F410" s="682">
        <v>1088</v>
      </c>
      <c r="G410" s="682">
        <v>601.59</v>
      </c>
      <c r="H410" s="190"/>
      <c r="I410" s="190">
        <v>436</v>
      </c>
      <c r="J410" s="190">
        <v>1088</v>
      </c>
      <c r="K410" s="682">
        <v>600.45000000000005</v>
      </c>
    </row>
    <row r="411" spans="1:22" ht="23.25" customHeight="1" x14ac:dyDescent="0.25">
      <c r="A411" s="1049" t="s">
        <v>93</v>
      </c>
      <c r="B411" s="1049"/>
      <c r="C411" s="656" t="s">
        <v>140</v>
      </c>
      <c r="D411" s="655" t="s">
        <v>91</v>
      </c>
      <c r="E411" s="682">
        <v>140</v>
      </c>
      <c r="F411" s="682">
        <v>190</v>
      </c>
      <c r="G411" s="682">
        <v>155.81</v>
      </c>
      <c r="H411" s="190"/>
      <c r="I411" s="306">
        <v>134</v>
      </c>
      <c r="J411" s="306">
        <v>186</v>
      </c>
      <c r="K411" s="683">
        <v>152.35</v>
      </c>
    </row>
    <row r="412" spans="1:22" ht="23.25" customHeight="1" x14ac:dyDescent="0.25">
      <c r="A412" s="912" t="s">
        <v>141</v>
      </c>
      <c r="B412" s="912"/>
      <c r="C412" s="656" t="s">
        <v>142</v>
      </c>
      <c r="D412" s="655" t="s">
        <v>91</v>
      </c>
      <c r="E412" s="682">
        <v>1020</v>
      </c>
      <c r="F412" s="682">
        <v>2908</v>
      </c>
      <c r="G412" s="682">
        <v>1560.95</v>
      </c>
      <c r="H412" s="190"/>
      <c r="I412" s="190">
        <v>1034</v>
      </c>
      <c r="J412" s="190">
        <v>2896</v>
      </c>
      <c r="K412" s="682">
        <v>1555.87</v>
      </c>
    </row>
    <row r="413" spans="1:22" ht="23.25" customHeight="1" x14ac:dyDescent="0.25">
      <c r="A413" s="1049" t="s">
        <v>143</v>
      </c>
      <c r="B413" s="1049"/>
      <c r="C413" s="656" t="s">
        <v>406</v>
      </c>
      <c r="D413" s="657"/>
      <c r="E413" s="682">
        <v>7.26</v>
      </c>
      <c r="F413" s="682">
        <v>8.33</v>
      </c>
      <c r="G413" s="682">
        <v>7.76</v>
      </c>
      <c r="H413" s="190"/>
      <c r="I413" s="682">
        <v>7.05</v>
      </c>
      <c r="J413" s="682">
        <v>8.26</v>
      </c>
      <c r="K413" s="682">
        <v>7.61</v>
      </c>
    </row>
    <row r="414" spans="1:22" ht="23.25" customHeight="1" x14ac:dyDescent="0.25">
      <c r="A414" s="1049" t="s">
        <v>144</v>
      </c>
      <c r="B414" s="1049"/>
      <c r="C414" s="656" t="s">
        <v>145</v>
      </c>
      <c r="D414" s="655" t="s">
        <v>91</v>
      </c>
      <c r="E414" s="682">
        <v>300</v>
      </c>
      <c r="F414" s="682">
        <v>1055</v>
      </c>
      <c r="G414" s="682">
        <v>500.65</v>
      </c>
      <c r="H414" s="190"/>
      <c r="I414" s="190">
        <v>300</v>
      </c>
      <c r="J414" s="190">
        <v>1050</v>
      </c>
      <c r="K414" s="682">
        <v>499.29</v>
      </c>
    </row>
    <row r="415" spans="1:22" ht="23.25" customHeight="1" x14ac:dyDescent="0.25">
      <c r="A415" s="1049" t="s">
        <v>146</v>
      </c>
      <c r="B415" s="1049"/>
      <c r="C415" s="656" t="s">
        <v>147</v>
      </c>
      <c r="D415" s="655" t="s">
        <v>91</v>
      </c>
      <c r="E415" s="686">
        <v>90</v>
      </c>
      <c r="F415" s="686">
        <v>216</v>
      </c>
      <c r="G415" s="686">
        <v>121.7</v>
      </c>
      <c r="H415" s="190"/>
      <c r="I415" s="190">
        <v>90</v>
      </c>
      <c r="J415" s="190">
        <v>216</v>
      </c>
      <c r="K415" s="682">
        <v>121.58</v>
      </c>
      <c r="V415" s="179"/>
    </row>
    <row r="416" spans="1:22" ht="23.25" customHeight="1" x14ac:dyDescent="0.25">
      <c r="A416" s="1049" t="s">
        <v>148</v>
      </c>
      <c r="B416" s="1049"/>
      <c r="C416" s="656" t="s">
        <v>149</v>
      </c>
      <c r="D416" s="655" t="s">
        <v>91</v>
      </c>
      <c r="E416" s="682">
        <v>50</v>
      </c>
      <c r="F416" s="682">
        <v>134</v>
      </c>
      <c r="G416" s="682">
        <v>72.680000000000007</v>
      </c>
      <c r="H416" s="190"/>
      <c r="I416" s="190">
        <v>50</v>
      </c>
      <c r="J416" s="190">
        <v>134</v>
      </c>
      <c r="K416" s="682">
        <v>72.47</v>
      </c>
    </row>
    <row r="417" spans="1:11" ht="23.25" customHeight="1" x14ac:dyDescent="0.25">
      <c r="A417" s="1049" t="s">
        <v>150</v>
      </c>
      <c r="B417" s="1049"/>
      <c r="C417" s="658" t="s">
        <v>151</v>
      </c>
      <c r="D417" s="659" t="s">
        <v>103</v>
      </c>
      <c r="E417" s="682">
        <v>1689</v>
      </c>
      <c r="F417" s="682">
        <v>4800</v>
      </c>
      <c r="G417" s="682">
        <v>2564.37</v>
      </c>
      <c r="H417" s="306"/>
      <c r="I417" s="190">
        <v>1704</v>
      </c>
      <c r="J417" s="190">
        <v>4798</v>
      </c>
      <c r="K417" s="190">
        <v>2553</v>
      </c>
    </row>
    <row r="418" spans="1:11" ht="23.25" customHeight="1" x14ac:dyDescent="0.25">
      <c r="A418" s="1047" t="s">
        <v>152</v>
      </c>
      <c r="B418" s="1047"/>
      <c r="C418" s="656" t="s">
        <v>153</v>
      </c>
      <c r="D418" s="655" t="s">
        <v>91</v>
      </c>
      <c r="E418" s="682">
        <v>197</v>
      </c>
      <c r="F418" s="682">
        <v>716</v>
      </c>
      <c r="G418" s="682">
        <v>326.70999999999998</v>
      </c>
      <c r="H418" s="190"/>
      <c r="I418" s="682">
        <v>196</v>
      </c>
      <c r="J418" s="190">
        <v>710</v>
      </c>
      <c r="K418" s="682">
        <v>325.20999999999998</v>
      </c>
    </row>
    <row r="419" spans="1:11" ht="23.25" customHeight="1" x14ac:dyDescent="0.25">
      <c r="A419" s="1047" t="s">
        <v>154</v>
      </c>
      <c r="B419" s="1047"/>
      <c r="C419" s="656" t="s">
        <v>155</v>
      </c>
      <c r="D419" s="655" t="s">
        <v>91</v>
      </c>
      <c r="E419" s="682">
        <v>3.5</v>
      </c>
      <c r="F419" s="682">
        <v>11.6</v>
      </c>
      <c r="G419" s="682">
        <v>6.45</v>
      </c>
      <c r="H419" s="190"/>
      <c r="I419" s="683">
        <v>3.3</v>
      </c>
      <c r="J419" s="306">
        <v>11.7</v>
      </c>
      <c r="K419" s="683">
        <v>6.33</v>
      </c>
    </row>
    <row r="420" spans="1:11" ht="23.25" customHeight="1" thickBot="1" x14ac:dyDescent="0.3">
      <c r="A420" s="1048" t="s">
        <v>156</v>
      </c>
      <c r="B420" s="1048"/>
      <c r="C420" s="660" t="s">
        <v>157</v>
      </c>
      <c r="D420" s="661" t="s">
        <v>91</v>
      </c>
      <c r="E420" s="684">
        <v>259</v>
      </c>
      <c r="F420" s="684">
        <v>897</v>
      </c>
      <c r="G420" s="684">
        <v>420.78</v>
      </c>
      <c r="H420" s="540"/>
      <c r="I420" s="540">
        <v>265</v>
      </c>
      <c r="J420" s="540">
        <v>896</v>
      </c>
      <c r="K420" s="684">
        <v>419.56</v>
      </c>
    </row>
    <row r="421" spans="1:11" ht="23.25" customHeight="1" thickTop="1" x14ac:dyDescent="0.65">
      <c r="A421" s="952" t="s">
        <v>481</v>
      </c>
      <c r="B421" s="952"/>
      <c r="C421" s="952"/>
      <c r="D421" s="952"/>
      <c r="E421" s="952"/>
      <c r="F421" s="952"/>
      <c r="G421" s="952"/>
      <c r="H421" s="952"/>
      <c r="I421" s="952"/>
      <c r="J421" s="85"/>
      <c r="K421" s="100" t="s">
        <v>65</v>
      </c>
    </row>
    <row r="422" spans="1:11" ht="23.25" customHeight="1" x14ac:dyDescent="0.25">
      <c r="J422" s="216"/>
    </row>
    <row r="423" spans="1:11" ht="23.25" customHeight="1" x14ac:dyDescent="0.25">
      <c r="A423" s="905" t="s">
        <v>462</v>
      </c>
      <c r="B423" s="905"/>
      <c r="C423" s="905"/>
      <c r="D423" s="905"/>
      <c r="E423" s="905"/>
      <c r="F423" s="102"/>
      <c r="G423" s="102"/>
      <c r="H423" s="102"/>
      <c r="I423" s="102"/>
      <c r="J423" s="102"/>
      <c r="K423" s="413">
        <v>55</v>
      </c>
    </row>
    <row r="424" spans="1:11" ht="47.25" customHeight="1" x14ac:dyDescent="0.25">
      <c r="A424" s="907" t="s">
        <v>498</v>
      </c>
      <c r="B424" s="907"/>
      <c r="C424" s="907"/>
      <c r="D424" s="907"/>
      <c r="E424" s="907"/>
      <c r="F424" s="907"/>
      <c r="G424" s="907"/>
      <c r="H424" s="907"/>
      <c r="I424" s="907"/>
      <c r="J424" s="907"/>
      <c r="K424" s="907"/>
    </row>
    <row r="425" spans="1:11" ht="23.25" customHeight="1" x14ac:dyDescent="0.25">
      <c r="A425" s="907" t="s">
        <v>61</v>
      </c>
      <c r="B425" s="907"/>
      <c r="C425" s="907"/>
      <c r="D425" s="907"/>
      <c r="E425" s="907"/>
      <c r="F425" s="907"/>
      <c r="G425" s="907"/>
      <c r="H425" s="907"/>
      <c r="I425" s="907"/>
      <c r="J425" s="907"/>
      <c r="K425" s="907"/>
    </row>
    <row r="426" spans="1:11" ht="23.25" customHeight="1" thickBot="1" x14ac:dyDescent="0.3">
      <c r="A426" s="949" t="s">
        <v>692</v>
      </c>
      <c r="B426" s="949"/>
      <c r="C426" s="949"/>
      <c r="D426" s="949"/>
      <c r="E426" s="949"/>
      <c r="F426" s="949"/>
      <c r="G426" s="949"/>
      <c r="H426" s="949"/>
      <c r="I426" s="949"/>
      <c r="J426" s="949"/>
      <c r="K426" s="949"/>
    </row>
    <row r="427" spans="1:11" ht="23.25" customHeight="1" thickTop="1" x14ac:dyDescent="0.25">
      <c r="A427" s="957" t="s">
        <v>165</v>
      </c>
      <c r="B427" s="957"/>
      <c r="C427" s="717"/>
      <c r="D427" s="957" t="s">
        <v>136</v>
      </c>
      <c r="E427" s="950" t="s">
        <v>217</v>
      </c>
      <c r="F427" s="950"/>
      <c r="G427" s="950"/>
      <c r="H427" s="716"/>
      <c r="I427" s="950" t="s">
        <v>83</v>
      </c>
      <c r="J427" s="950"/>
      <c r="K427" s="950"/>
    </row>
    <row r="428" spans="1:11" ht="23.25" customHeight="1" x14ac:dyDescent="0.25">
      <c r="A428" s="1044"/>
      <c r="B428" s="1044"/>
      <c r="C428" s="718"/>
      <c r="D428" s="1044"/>
      <c r="E428" s="811" t="s">
        <v>70</v>
      </c>
      <c r="F428" s="811" t="s">
        <v>71</v>
      </c>
      <c r="G428" s="811" t="s">
        <v>84</v>
      </c>
      <c r="H428" s="812"/>
      <c r="I428" s="811" t="s">
        <v>70</v>
      </c>
      <c r="J428" s="811" t="s">
        <v>71</v>
      </c>
      <c r="K428" s="811" t="s">
        <v>84</v>
      </c>
    </row>
    <row r="429" spans="1:11" ht="23.25" customHeight="1" x14ac:dyDescent="0.25">
      <c r="A429" s="1046" t="s">
        <v>90</v>
      </c>
      <c r="B429" s="1046"/>
      <c r="C429" s="654" t="s">
        <v>137</v>
      </c>
      <c r="D429" s="655" t="s">
        <v>512</v>
      </c>
      <c r="E429" s="685">
        <v>2.14</v>
      </c>
      <c r="F429" s="512">
        <v>587</v>
      </c>
      <c r="G429" s="685">
        <v>13.58</v>
      </c>
      <c r="H429" s="512"/>
      <c r="I429" s="682">
        <v>1.25</v>
      </c>
      <c r="J429" s="190">
        <v>18.5</v>
      </c>
      <c r="K429" s="682">
        <v>4.54</v>
      </c>
    </row>
    <row r="430" spans="1:11" ht="23.25" customHeight="1" x14ac:dyDescent="0.25">
      <c r="A430" s="1049" t="s">
        <v>138</v>
      </c>
      <c r="B430" s="1049"/>
      <c r="C430" s="656" t="s">
        <v>139</v>
      </c>
      <c r="D430" s="655" t="s">
        <v>91</v>
      </c>
      <c r="E430" s="190">
        <v>520</v>
      </c>
      <c r="F430" s="190">
        <v>1964</v>
      </c>
      <c r="G430" s="682">
        <v>926.33</v>
      </c>
      <c r="H430" s="190"/>
      <c r="I430" s="190">
        <v>500</v>
      </c>
      <c r="J430" s="190">
        <v>1380</v>
      </c>
      <c r="K430" s="682">
        <v>871.37</v>
      </c>
    </row>
    <row r="431" spans="1:11" ht="23.25" customHeight="1" x14ac:dyDescent="0.25">
      <c r="A431" s="1049" t="s">
        <v>93</v>
      </c>
      <c r="B431" s="1049"/>
      <c r="C431" s="656" t="s">
        <v>140</v>
      </c>
      <c r="D431" s="655" t="s">
        <v>91</v>
      </c>
      <c r="E431" s="190">
        <v>130</v>
      </c>
      <c r="F431" s="190">
        <v>290</v>
      </c>
      <c r="G431" s="682">
        <v>174.41</v>
      </c>
      <c r="H431" s="190"/>
      <c r="I431" s="306">
        <v>126</v>
      </c>
      <c r="J431" s="306">
        <v>240</v>
      </c>
      <c r="K431" s="683">
        <v>166.63</v>
      </c>
    </row>
    <row r="432" spans="1:11" ht="23.25" customHeight="1" x14ac:dyDescent="0.25">
      <c r="A432" s="912" t="s">
        <v>141</v>
      </c>
      <c r="B432" s="912"/>
      <c r="C432" s="656" t="s">
        <v>142</v>
      </c>
      <c r="D432" s="655" t="s">
        <v>91</v>
      </c>
      <c r="E432" s="190">
        <v>1270</v>
      </c>
      <c r="F432" s="190">
        <v>9794</v>
      </c>
      <c r="G432" s="682">
        <v>2971.31</v>
      </c>
      <c r="H432" s="190"/>
      <c r="I432" s="190">
        <v>1256</v>
      </c>
      <c r="J432" s="190">
        <v>5010</v>
      </c>
      <c r="K432" s="682">
        <v>2743.43</v>
      </c>
    </row>
    <row r="433" spans="1:11" ht="23.25" customHeight="1" x14ac:dyDescent="0.25">
      <c r="A433" s="1049" t="s">
        <v>143</v>
      </c>
      <c r="B433" s="1049"/>
      <c r="C433" s="656" t="s">
        <v>406</v>
      </c>
      <c r="D433" s="657"/>
      <c r="E433" s="190">
        <v>7.2</v>
      </c>
      <c r="F433" s="682">
        <v>8.36</v>
      </c>
      <c r="G433" s="682">
        <v>7.77</v>
      </c>
      <c r="H433" s="190"/>
      <c r="I433" s="190">
        <v>7</v>
      </c>
      <c r="J433" s="682">
        <v>8.2100000000000009</v>
      </c>
      <c r="K433" s="682">
        <v>7.61</v>
      </c>
    </row>
    <row r="434" spans="1:11" ht="23.25" customHeight="1" x14ac:dyDescent="0.25">
      <c r="A434" s="1049" t="s">
        <v>144</v>
      </c>
      <c r="B434" s="1049"/>
      <c r="C434" s="656" t="s">
        <v>145</v>
      </c>
      <c r="D434" s="655" t="s">
        <v>91</v>
      </c>
      <c r="E434" s="190">
        <v>300</v>
      </c>
      <c r="F434" s="190">
        <v>4420</v>
      </c>
      <c r="G434" s="682">
        <v>1086.94</v>
      </c>
      <c r="H434" s="190"/>
      <c r="I434" s="190">
        <v>300</v>
      </c>
      <c r="J434" s="190">
        <v>1945</v>
      </c>
      <c r="K434" s="682">
        <v>997.12</v>
      </c>
    </row>
    <row r="435" spans="1:11" ht="23.25" customHeight="1" x14ac:dyDescent="0.25">
      <c r="A435" s="1049" t="s">
        <v>146</v>
      </c>
      <c r="B435" s="1049"/>
      <c r="C435" s="656" t="s">
        <v>147</v>
      </c>
      <c r="D435" s="655" t="s">
        <v>91</v>
      </c>
      <c r="E435" s="582">
        <v>106</v>
      </c>
      <c r="F435" s="582">
        <v>400</v>
      </c>
      <c r="G435" s="686">
        <v>187.14</v>
      </c>
      <c r="H435" s="190"/>
      <c r="I435" s="190">
        <v>101</v>
      </c>
      <c r="J435" s="190">
        <v>280</v>
      </c>
      <c r="K435" s="682">
        <v>175.91</v>
      </c>
    </row>
    <row r="436" spans="1:11" ht="23.25" customHeight="1" x14ac:dyDescent="0.25">
      <c r="A436" s="1049" t="s">
        <v>148</v>
      </c>
      <c r="B436" s="1049"/>
      <c r="C436" s="656" t="s">
        <v>149</v>
      </c>
      <c r="D436" s="655" t="s">
        <v>91</v>
      </c>
      <c r="E436" s="190">
        <v>62</v>
      </c>
      <c r="F436" s="190">
        <v>238</v>
      </c>
      <c r="G436" s="682">
        <v>111.86</v>
      </c>
      <c r="H436" s="190"/>
      <c r="I436" s="190">
        <v>60</v>
      </c>
      <c r="J436" s="190">
        <v>167</v>
      </c>
      <c r="K436" s="682">
        <v>105.3</v>
      </c>
    </row>
    <row r="437" spans="1:11" ht="23.25" customHeight="1" x14ac:dyDescent="0.25">
      <c r="A437" s="1049" t="s">
        <v>150</v>
      </c>
      <c r="B437" s="1049"/>
      <c r="C437" s="658" t="s">
        <v>151</v>
      </c>
      <c r="D437" s="659" t="s">
        <v>103</v>
      </c>
      <c r="E437" s="190">
        <v>2099</v>
      </c>
      <c r="F437" s="190">
        <v>14867</v>
      </c>
      <c r="G437" s="682">
        <v>4755.87</v>
      </c>
      <c r="H437" s="306"/>
      <c r="I437" s="190">
        <v>2082</v>
      </c>
      <c r="J437" s="190">
        <v>7822</v>
      </c>
      <c r="K437" s="682">
        <v>4405.0600000000004</v>
      </c>
    </row>
    <row r="438" spans="1:11" ht="23.25" customHeight="1" x14ac:dyDescent="0.25">
      <c r="A438" s="1047" t="s">
        <v>152</v>
      </c>
      <c r="B438" s="1047"/>
      <c r="C438" s="656" t="s">
        <v>153</v>
      </c>
      <c r="D438" s="655" t="s">
        <v>91</v>
      </c>
      <c r="E438" s="190">
        <v>185</v>
      </c>
      <c r="F438" s="190">
        <v>2877</v>
      </c>
      <c r="G438" s="682">
        <v>720.9</v>
      </c>
      <c r="H438" s="190"/>
      <c r="I438" s="190">
        <v>182</v>
      </c>
      <c r="J438" s="190">
        <v>1300</v>
      </c>
      <c r="K438" s="682">
        <v>659.71</v>
      </c>
    </row>
    <row r="439" spans="1:11" ht="23.25" customHeight="1" x14ac:dyDescent="0.25">
      <c r="A439" s="1047" t="s">
        <v>154</v>
      </c>
      <c r="B439" s="1047"/>
      <c r="C439" s="656" t="s">
        <v>155</v>
      </c>
      <c r="D439" s="655" t="s">
        <v>91</v>
      </c>
      <c r="E439" s="190">
        <v>2.8</v>
      </c>
      <c r="F439" s="190">
        <v>22</v>
      </c>
      <c r="G439" s="682">
        <v>9.75</v>
      </c>
      <c r="H439" s="190"/>
      <c r="I439" s="306">
        <v>2.8</v>
      </c>
      <c r="J439" s="306">
        <v>17.3</v>
      </c>
      <c r="K439" s="683">
        <v>9.06</v>
      </c>
    </row>
    <row r="440" spans="1:11" ht="23.25" customHeight="1" thickBot="1" x14ac:dyDescent="0.3">
      <c r="A440" s="1048" t="s">
        <v>156</v>
      </c>
      <c r="B440" s="1048"/>
      <c r="C440" s="660" t="s">
        <v>157</v>
      </c>
      <c r="D440" s="661" t="s">
        <v>91</v>
      </c>
      <c r="E440" s="540">
        <v>322</v>
      </c>
      <c r="F440" s="540">
        <v>1747</v>
      </c>
      <c r="G440" s="684">
        <v>732.08</v>
      </c>
      <c r="H440" s="540"/>
      <c r="I440" s="540">
        <v>322</v>
      </c>
      <c r="J440" s="540">
        <v>1169</v>
      </c>
      <c r="K440" s="684">
        <v>678.44</v>
      </c>
    </row>
    <row r="441" spans="1:11" ht="47.25" customHeight="1" thickTop="1" x14ac:dyDescent="0.25">
      <c r="A441" s="907" t="s">
        <v>511</v>
      </c>
      <c r="B441" s="907"/>
      <c r="C441" s="907"/>
      <c r="D441" s="907"/>
      <c r="E441" s="907"/>
      <c r="F441" s="907"/>
      <c r="G441" s="907"/>
      <c r="H441" s="907"/>
      <c r="I441" s="907"/>
      <c r="J441" s="907"/>
      <c r="K441" s="907"/>
    </row>
    <row r="442" spans="1:11" ht="23.25" customHeight="1" x14ac:dyDescent="0.25">
      <c r="A442" s="907" t="s">
        <v>61</v>
      </c>
      <c r="B442" s="907"/>
      <c r="C442" s="907"/>
      <c r="D442" s="907"/>
      <c r="E442" s="907"/>
      <c r="F442" s="907"/>
      <c r="G442" s="907"/>
      <c r="H442" s="907"/>
      <c r="I442" s="907"/>
      <c r="J442" s="907"/>
      <c r="K442" s="907"/>
    </row>
    <row r="443" spans="1:11" ht="23.25" customHeight="1" thickBot="1" x14ac:dyDescent="0.3">
      <c r="A443" s="949" t="s">
        <v>692</v>
      </c>
      <c r="B443" s="949"/>
      <c r="C443" s="949"/>
      <c r="D443" s="949"/>
      <c r="E443" s="949"/>
      <c r="F443" s="949"/>
      <c r="G443" s="949"/>
      <c r="H443" s="949"/>
      <c r="I443" s="949"/>
      <c r="J443" s="949"/>
      <c r="K443" s="949"/>
    </row>
    <row r="444" spans="1:11" ht="23.25" customHeight="1" thickTop="1" x14ac:dyDescent="0.25">
      <c r="A444" s="957" t="s">
        <v>165</v>
      </c>
      <c r="B444" s="957"/>
      <c r="C444" s="717"/>
      <c r="D444" s="957" t="s">
        <v>136</v>
      </c>
      <c r="E444" s="950" t="s">
        <v>217</v>
      </c>
      <c r="F444" s="950"/>
      <c r="G444" s="950"/>
      <c r="H444" s="716"/>
      <c r="I444" s="950" t="s">
        <v>83</v>
      </c>
      <c r="J444" s="950"/>
      <c r="K444" s="950"/>
    </row>
    <row r="445" spans="1:11" ht="23.25" customHeight="1" x14ac:dyDescent="0.25">
      <c r="A445" s="1044"/>
      <c r="B445" s="1044"/>
      <c r="C445" s="718"/>
      <c r="D445" s="1044"/>
      <c r="E445" s="811" t="s">
        <v>70</v>
      </c>
      <c r="F445" s="811" t="s">
        <v>71</v>
      </c>
      <c r="G445" s="811" t="s">
        <v>84</v>
      </c>
      <c r="H445" s="812"/>
      <c r="I445" s="811" t="s">
        <v>70</v>
      </c>
      <c r="J445" s="811" t="s">
        <v>71</v>
      </c>
      <c r="K445" s="811" t="s">
        <v>84</v>
      </c>
    </row>
    <row r="446" spans="1:11" ht="23.25" customHeight="1" x14ac:dyDescent="0.25">
      <c r="A446" s="1046" t="s">
        <v>90</v>
      </c>
      <c r="B446" s="1046"/>
      <c r="C446" s="654" t="s">
        <v>137</v>
      </c>
      <c r="D446" s="655" t="s">
        <v>512</v>
      </c>
      <c r="E446" s="685">
        <v>4.01</v>
      </c>
      <c r="F446" s="512">
        <v>59.5</v>
      </c>
      <c r="G446" s="685">
        <v>23.62</v>
      </c>
      <c r="H446" s="512"/>
      <c r="I446" s="682">
        <v>1</v>
      </c>
      <c r="J446" s="682">
        <v>29.8</v>
      </c>
      <c r="K446" s="682">
        <v>7.8</v>
      </c>
    </row>
    <row r="447" spans="1:11" ht="23.25" customHeight="1" x14ac:dyDescent="0.25">
      <c r="A447" s="1049" t="s">
        <v>138</v>
      </c>
      <c r="B447" s="1049"/>
      <c r="C447" s="656" t="s">
        <v>139</v>
      </c>
      <c r="D447" s="655" t="s">
        <v>91</v>
      </c>
      <c r="E447" s="190">
        <v>252</v>
      </c>
      <c r="F447" s="190">
        <v>640</v>
      </c>
      <c r="G447" s="682">
        <v>357.57</v>
      </c>
      <c r="H447" s="190"/>
      <c r="I447" s="682">
        <v>256</v>
      </c>
      <c r="J447" s="682">
        <v>728</v>
      </c>
      <c r="K447" s="682">
        <v>360.5</v>
      </c>
    </row>
    <row r="448" spans="1:11" ht="23.25" customHeight="1" x14ac:dyDescent="0.25">
      <c r="A448" s="1049" t="s">
        <v>93</v>
      </c>
      <c r="B448" s="1049"/>
      <c r="C448" s="656" t="s">
        <v>140</v>
      </c>
      <c r="D448" s="655" t="s">
        <v>91</v>
      </c>
      <c r="E448" s="190">
        <v>98</v>
      </c>
      <c r="F448" s="190">
        <v>158</v>
      </c>
      <c r="G448" s="682">
        <v>127.44</v>
      </c>
      <c r="H448" s="190"/>
      <c r="I448" s="683">
        <v>94</v>
      </c>
      <c r="J448" s="683">
        <v>164</v>
      </c>
      <c r="K448" s="683">
        <v>125.65</v>
      </c>
    </row>
    <row r="449" spans="1:11" ht="23.25" customHeight="1" x14ac:dyDescent="0.25">
      <c r="A449" s="912" t="s">
        <v>141</v>
      </c>
      <c r="B449" s="912"/>
      <c r="C449" s="656" t="s">
        <v>142</v>
      </c>
      <c r="D449" s="655" t="s">
        <v>91</v>
      </c>
      <c r="E449" s="190">
        <v>454</v>
      </c>
      <c r="F449" s="190">
        <v>1618</v>
      </c>
      <c r="G449" s="682">
        <v>684.01</v>
      </c>
      <c r="H449" s="190"/>
      <c r="I449" s="682">
        <v>470</v>
      </c>
      <c r="J449" s="682">
        <v>2070</v>
      </c>
      <c r="K449" s="682">
        <v>685.13</v>
      </c>
    </row>
    <row r="450" spans="1:11" ht="23.25" customHeight="1" x14ac:dyDescent="0.25">
      <c r="A450" s="1049" t="s">
        <v>143</v>
      </c>
      <c r="B450" s="1049"/>
      <c r="C450" s="656" t="s">
        <v>406</v>
      </c>
      <c r="D450" s="657"/>
      <c r="E450" s="682">
        <v>7.28</v>
      </c>
      <c r="F450" s="682">
        <v>8.5500000000000007</v>
      </c>
      <c r="G450" s="682">
        <v>7.78</v>
      </c>
      <c r="H450" s="190"/>
      <c r="I450" s="682">
        <v>6.92</v>
      </c>
      <c r="J450" s="682">
        <v>8.33</v>
      </c>
      <c r="K450" s="682">
        <v>7.63</v>
      </c>
    </row>
    <row r="451" spans="1:11" ht="23.25" customHeight="1" x14ac:dyDescent="0.25">
      <c r="A451" s="1049" t="s">
        <v>144</v>
      </c>
      <c r="B451" s="1049"/>
      <c r="C451" s="656" t="s">
        <v>145</v>
      </c>
      <c r="D451" s="655" t="s">
        <v>91</v>
      </c>
      <c r="E451" s="190">
        <v>115</v>
      </c>
      <c r="F451" s="190">
        <v>580</v>
      </c>
      <c r="G451" s="682">
        <v>182.19</v>
      </c>
      <c r="H451" s="190"/>
      <c r="I451" s="682">
        <v>113</v>
      </c>
      <c r="J451" s="682">
        <v>704</v>
      </c>
      <c r="K451" s="682">
        <v>182.32</v>
      </c>
    </row>
    <row r="452" spans="1:11" ht="23.25" customHeight="1" x14ac:dyDescent="0.25">
      <c r="A452" s="1049" t="s">
        <v>146</v>
      </c>
      <c r="B452" s="1049"/>
      <c r="C452" s="656" t="s">
        <v>147</v>
      </c>
      <c r="D452" s="655" t="s">
        <v>91</v>
      </c>
      <c r="E452" s="582">
        <v>51</v>
      </c>
      <c r="F452" s="582">
        <v>131</v>
      </c>
      <c r="G452" s="686">
        <v>71.069999999999993</v>
      </c>
      <c r="H452" s="190"/>
      <c r="I452" s="682">
        <v>50</v>
      </c>
      <c r="J452" s="682">
        <v>147</v>
      </c>
      <c r="K452" s="682">
        <v>72.72</v>
      </c>
    </row>
    <row r="453" spans="1:11" ht="23.25" customHeight="1" x14ac:dyDescent="0.25">
      <c r="A453" s="1049" t="s">
        <v>148</v>
      </c>
      <c r="B453" s="1049"/>
      <c r="C453" s="656" t="s">
        <v>149</v>
      </c>
      <c r="D453" s="655" t="s">
        <v>91</v>
      </c>
      <c r="E453" s="190">
        <v>30</v>
      </c>
      <c r="F453" s="190">
        <v>76</v>
      </c>
      <c r="G453" s="682">
        <v>43.3</v>
      </c>
      <c r="H453" s="190"/>
      <c r="I453" s="682">
        <v>31</v>
      </c>
      <c r="J453" s="682">
        <v>88</v>
      </c>
      <c r="K453" s="682">
        <v>43.62</v>
      </c>
    </row>
    <row r="454" spans="1:11" ht="23.25" customHeight="1" x14ac:dyDescent="0.25">
      <c r="A454" s="1049" t="s">
        <v>150</v>
      </c>
      <c r="B454" s="1049"/>
      <c r="C454" s="658" t="s">
        <v>151</v>
      </c>
      <c r="D454" s="659" t="s">
        <v>103</v>
      </c>
      <c r="E454" s="190">
        <v>747</v>
      </c>
      <c r="F454" s="190">
        <v>2499</v>
      </c>
      <c r="G454" s="682">
        <v>1127.3499999999999</v>
      </c>
      <c r="H454" s="306"/>
      <c r="I454" s="682">
        <v>777</v>
      </c>
      <c r="J454" s="682">
        <v>2521</v>
      </c>
      <c r="K454" s="682">
        <v>1128.43</v>
      </c>
    </row>
    <row r="455" spans="1:11" ht="23.25" customHeight="1" x14ac:dyDescent="0.25">
      <c r="A455" s="1047" t="s">
        <v>152</v>
      </c>
      <c r="B455" s="1047"/>
      <c r="C455" s="656" t="s">
        <v>153</v>
      </c>
      <c r="D455" s="655" t="s">
        <v>91</v>
      </c>
      <c r="E455" s="190">
        <v>48</v>
      </c>
      <c r="F455" s="190">
        <v>379</v>
      </c>
      <c r="G455" s="682">
        <v>105.27</v>
      </c>
      <c r="H455" s="190"/>
      <c r="I455" s="682">
        <v>58</v>
      </c>
      <c r="J455" s="682">
        <v>462</v>
      </c>
      <c r="K455" s="682">
        <v>104.73</v>
      </c>
    </row>
    <row r="456" spans="1:11" ht="23.25" customHeight="1" x14ac:dyDescent="0.25">
      <c r="A456" s="1047" t="s">
        <v>154</v>
      </c>
      <c r="B456" s="1047"/>
      <c r="C456" s="656" t="s">
        <v>155</v>
      </c>
      <c r="D456" s="655" t="s">
        <v>91</v>
      </c>
      <c r="E456" s="190">
        <v>2</v>
      </c>
      <c r="F456" s="190">
        <v>8.8000000000000007</v>
      </c>
      <c r="G456" s="682">
        <v>4.16</v>
      </c>
      <c r="H456" s="190"/>
      <c r="I456" s="683">
        <v>2</v>
      </c>
      <c r="J456" s="683">
        <v>7.7</v>
      </c>
      <c r="K456" s="683">
        <v>4.1500000000000004</v>
      </c>
    </row>
    <row r="457" spans="1:11" ht="23.25" customHeight="1" thickBot="1" x14ac:dyDescent="0.3">
      <c r="A457" s="1048" t="s">
        <v>156</v>
      </c>
      <c r="B457" s="1048"/>
      <c r="C457" s="660" t="s">
        <v>157</v>
      </c>
      <c r="D457" s="661" t="s">
        <v>91</v>
      </c>
      <c r="E457" s="540">
        <v>102</v>
      </c>
      <c r="F457" s="540">
        <v>431</v>
      </c>
      <c r="G457" s="684">
        <v>189.88</v>
      </c>
      <c r="H457" s="540"/>
      <c r="I457" s="684">
        <v>110</v>
      </c>
      <c r="J457" s="684">
        <v>547</v>
      </c>
      <c r="K457" s="684">
        <v>191.5</v>
      </c>
    </row>
    <row r="458" spans="1:11" ht="23.25" customHeight="1" thickTop="1" x14ac:dyDescent="0.65">
      <c r="A458" s="952" t="s">
        <v>481</v>
      </c>
      <c r="B458" s="952"/>
      <c r="C458" s="952"/>
      <c r="D458" s="952"/>
      <c r="E458" s="952"/>
      <c r="F458" s="952"/>
      <c r="G458" s="952"/>
      <c r="H458" s="952"/>
      <c r="I458" s="952"/>
      <c r="J458" s="85"/>
      <c r="K458" s="100"/>
    </row>
    <row r="459" spans="1:11" ht="23.25" customHeight="1" x14ac:dyDescent="0.25">
      <c r="J459" s="216"/>
    </row>
    <row r="460" spans="1:11" ht="23.25" customHeight="1" x14ac:dyDescent="0.25">
      <c r="A460" s="905" t="s">
        <v>462</v>
      </c>
      <c r="B460" s="905"/>
      <c r="C460" s="905"/>
      <c r="D460" s="905"/>
      <c r="E460" s="905"/>
      <c r="F460" s="102"/>
      <c r="G460" s="102"/>
      <c r="H460" s="102"/>
      <c r="I460" s="102"/>
      <c r="J460" s="102"/>
      <c r="K460" s="413">
        <v>56</v>
      </c>
    </row>
  </sheetData>
  <mergeCells count="459">
    <mergeCell ref="A310:K310"/>
    <mergeCell ref="A311:K311"/>
    <mergeCell ref="A312:K312"/>
    <mergeCell ref="A313:B314"/>
    <mergeCell ref="D313:D314"/>
    <mergeCell ref="E313:G313"/>
    <mergeCell ref="A300:B300"/>
    <mergeCell ref="A301:B301"/>
    <mergeCell ref="A302:B302"/>
    <mergeCell ref="A303:B303"/>
    <mergeCell ref="A304:B304"/>
    <mergeCell ref="I313:K313"/>
    <mergeCell ref="A296:B296"/>
    <mergeCell ref="A297:B297"/>
    <mergeCell ref="A298:B298"/>
    <mergeCell ref="A299:B299"/>
    <mergeCell ref="A65:B65"/>
    <mergeCell ref="A66:B66"/>
    <mergeCell ref="A67:B67"/>
    <mergeCell ref="A68:B68"/>
    <mergeCell ref="A42:B43"/>
    <mergeCell ref="A91:B91"/>
    <mergeCell ref="A92:B92"/>
    <mergeCell ref="A93:B93"/>
    <mergeCell ref="A82:B82"/>
    <mergeCell ref="A83:B83"/>
    <mergeCell ref="A84:B84"/>
    <mergeCell ref="A85:B85"/>
    <mergeCell ref="A86:B86"/>
    <mergeCell ref="A87:B87"/>
    <mergeCell ref="A88:B88"/>
    <mergeCell ref="A89:B89"/>
    <mergeCell ref="A90:B90"/>
    <mergeCell ref="A57:K57"/>
    <mergeCell ref="A59:K59"/>
    <mergeCell ref="A60:B61"/>
    <mergeCell ref="E60:G60"/>
    <mergeCell ref="I60:K60"/>
    <mergeCell ref="A62:B62"/>
    <mergeCell ref="A63:B63"/>
    <mergeCell ref="A64:B64"/>
    <mergeCell ref="A108:B108"/>
    <mergeCell ref="A160:B160"/>
    <mergeCell ref="A161:B161"/>
    <mergeCell ref="A117:K117"/>
    <mergeCell ref="A132:B132"/>
    <mergeCell ref="A122:B122"/>
    <mergeCell ref="A123:B123"/>
    <mergeCell ref="A124:B124"/>
    <mergeCell ref="A125:B125"/>
    <mergeCell ref="A126:B126"/>
    <mergeCell ref="A127:B127"/>
    <mergeCell ref="A128:B128"/>
    <mergeCell ref="A104:B104"/>
    <mergeCell ref="A163:B163"/>
    <mergeCell ref="A26:B26"/>
    <mergeCell ref="A27:B27"/>
    <mergeCell ref="A28:B28"/>
    <mergeCell ref="A29:B29"/>
    <mergeCell ref="A30:B30"/>
    <mergeCell ref="A31:B31"/>
    <mergeCell ref="A32:B32"/>
    <mergeCell ref="A33:B33"/>
    <mergeCell ref="A34:B34"/>
    <mergeCell ref="A35:B35"/>
    <mergeCell ref="A36:J36"/>
    <mergeCell ref="A74:J74"/>
    <mergeCell ref="A77:K77"/>
    <mergeCell ref="A78:K78"/>
    <mergeCell ref="A79:K79"/>
    <mergeCell ref="A80:B81"/>
    <mergeCell ref="D80:D81"/>
    <mergeCell ref="E80:G80"/>
    <mergeCell ref="I80:K80"/>
    <mergeCell ref="A109:B109"/>
    <mergeCell ref="A110:B110"/>
    <mergeCell ref="A111:B111"/>
    <mergeCell ref="D60:D61"/>
    <mergeCell ref="A162:B162"/>
    <mergeCell ref="A193:K193"/>
    <mergeCell ref="A195:K195"/>
    <mergeCell ref="A173:K173"/>
    <mergeCell ref="A181:B181"/>
    <mergeCell ref="A182:B182"/>
    <mergeCell ref="A238:B238"/>
    <mergeCell ref="A69:B69"/>
    <mergeCell ref="A70:B70"/>
    <mergeCell ref="A71:B71"/>
    <mergeCell ref="A72:B72"/>
    <mergeCell ref="A73:B73"/>
    <mergeCell ref="A95:K95"/>
    <mergeCell ref="A96:K96"/>
    <mergeCell ref="A97:K97"/>
    <mergeCell ref="A133:J133"/>
    <mergeCell ref="A98:B99"/>
    <mergeCell ref="D98:D99"/>
    <mergeCell ref="E98:G98"/>
    <mergeCell ref="I98:K98"/>
    <mergeCell ref="A100:B100"/>
    <mergeCell ref="A101:B101"/>
    <mergeCell ref="A102:B102"/>
    <mergeCell ref="A103:B103"/>
    <mergeCell ref="A1:K1"/>
    <mergeCell ref="A3:K3"/>
    <mergeCell ref="A39:K39"/>
    <mergeCell ref="A2:K2"/>
    <mergeCell ref="A40:K40"/>
    <mergeCell ref="A16:B16"/>
    <mergeCell ref="A4:B5"/>
    <mergeCell ref="D4:D5"/>
    <mergeCell ref="E4:G4"/>
    <mergeCell ref="I4:K4"/>
    <mergeCell ref="A6:B6"/>
    <mergeCell ref="A7:B7"/>
    <mergeCell ref="A8:B8"/>
    <mergeCell ref="A9:B9"/>
    <mergeCell ref="A10:B10"/>
    <mergeCell ref="A19:K19"/>
    <mergeCell ref="A20:K20"/>
    <mergeCell ref="A21:K21"/>
    <mergeCell ref="A22:B23"/>
    <mergeCell ref="D22:D23"/>
    <mergeCell ref="E22:G22"/>
    <mergeCell ref="I22:K22"/>
    <mergeCell ref="A17:B17"/>
    <mergeCell ref="A11:B11"/>
    <mergeCell ref="A240:B240"/>
    <mergeCell ref="A241:B241"/>
    <mergeCell ref="A242:B242"/>
    <mergeCell ref="A224:B224"/>
    <mergeCell ref="A225:B225"/>
    <mergeCell ref="A226:B226"/>
    <mergeCell ref="D236:D237"/>
    <mergeCell ref="E236:G236"/>
    <mergeCell ref="I236:K236"/>
    <mergeCell ref="A227:B227"/>
    <mergeCell ref="A223:B223"/>
    <mergeCell ref="A236:B237"/>
    <mergeCell ref="A290:K290"/>
    <mergeCell ref="A155:K155"/>
    <mergeCell ref="A157:K157"/>
    <mergeCell ref="A273:K273"/>
    <mergeCell ref="A272:K272"/>
    <mergeCell ref="A274:K274"/>
    <mergeCell ref="A228:J228"/>
    <mergeCell ref="A203:B203"/>
    <mergeCell ref="A204:B204"/>
    <mergeCell ref="A214:B215"/>
    <mergeCell ref="A205:B205"/>
    <mergeCell ref="A206:B206"/>
    <mergeCell ref="A207:B207"/>
    <mergeCell ref="A208:B208"/>
    <mergeCell ref="A209:B209"/>
    <mergeCell ref="A216:B216"/>
    <mergeCell ref="A217:B217"/>
    <mergeCell ref="A233:K233"/>
    <mergeCell ref="A189:B189"/>
    <mergeCell ref="A198:B198"/>
    <mergeCell ref="A235:K235"/>
    <mergeCell ref="A239:B239"/>
    <mergeCell ref="A12:B12"/>
    <mergeCell ref="A13:B13"/>
    <mergeCell ref="A14:B14"/>
    <mergeCell ref="A15:B15"/>
    <mergeCell ref="A121:B121"/>
    <mergeCell ref="A41:K41"/>
    <mergeCell ref="A44:B44"/>
    <mergeCell ref="A45:B45"/>
    <mergeCell ref="A46:B46"/>
    <mergeCell ref="A52:B52"/>
    <mergeCell ref="A53:B53"/>
    <mergeCell ref="A54:B54"/>
    <mergeCell ref="A55:B55"/>
    <mergeCell ref="A47:B47"/>
    <mergeCell ref="A48:B48"/>
    <mergeCell ref="A49:B49"/>
    <mergeCell ref="A50:B50"/>
    <mergeCell ref="A51:B51"/>
    <mergeCell ref="A24:B24"/>
    <mergeCell ref="A25:B25"/>
    <mergeCell ref="A58:K58"/>
    <mergeCell ref="A105:B105"/>
    <mergeCell ref="A106:B106"/>
    <mergeCell ref="A107:B107"/>
    <mergeCell ref="A180:B180"/>
    <mergeCell ref="A183:B183"/>
    <mergeCell ref="A184:B184"/>
    <mergeCell ref="A185:B185"/>
    <mergeCell ref="A186:B186"/>
    <mergeCell ref="A187:B187"/>
    <mergeCell ref="A188:B188"/>
    <mergeCell ref="A116:K116"/>
    <mergeCell ref="A118:K118"/>
    <mergeCell ref="A175:K175"/>
    <mergeCell ref="A156:K156"/>
    <mergeCell ref="A174:K174"/>
    <mergeCell ref="A130:B130"/>
    <mergeCell ref="A171:B171"/>
    <mergeCell ref="A164:B164"/>
    <mergeCell ref="A165:B165"/>
    <mergeCell ref="A166:B166"/>
    <mergeCell ref="A167:B167"/>
    <mergeCell ref="A178:B178"/>
    <mergeCell ref="A179:B179"/>
    <mergeCell ref="A168:B168"/>
    <mergeCell ref="A169:B169"/>
    <mergeCell ref="A170:B170"/>
    <mergeCell ref="A131:B131"/>
    <mergeCell ref="E293:G293"/>
    <mergeCell ref="I293:K293"/>
    <mergeCell ref="A194:K194"/>
    <mergeCell ref="A307:J307"/>
    <mergeCell ref="A292:K292"/>
    <mergeCell ref="A268:J268"/>
    <mergeCell ref="A234:K234"/>
    <mergeCell ref="A211:K211"/>
    <mergeCell ref="A213:K213"/>
    <mergeCell ref="A212:K212"/>
    <mergeCell ref="A243:B243"/>
    <mergeCell ref="A244:B244"/>
    <mergeCell ref="A245:B245"/>
    <mergeCell ref="A246:B246"/>
    <mergeCell ref="A247:B247"/>
    <mergeCell ref="A201:B201"/>
    <mergeCell ref="A202:B202"/>
    <mergeCell ref="A218:B218"/>
    <mergeCell ref="A219:B219"/>
    <mergeCell ref="A220:B220"/>
    <mergeCell ref="A221:B221"/>
    <mergeCell ref="A222:B222"/>
    <mergeCell ref="A248:B248"/>
    <mergeCell ref="A199:B199"/>
    <mergeCell ref="A196:B197"/>
    <mergeCell ref="D196:D197"/>
    <mergeCell ref="E196:G196"/>
    <mergeCell ref="A129:B129"/>
    <mergeCell ref="I196:K196"/>
    <mergeCell ref="A200:B200"/>
    <mergeCell ref="A249:B249"/>
    <mergeCell ref="A305:B305"/>
    <mergeCell ref="A306:B306"/>
    <mergeCell ref="A295:B295"/>
    <mergeCell ref="A278:B278"/>
    <mergeCell ref="A279:B279"/>
    <mergeCell ref="A282:B282"/>
    <mergeCell ref="A283:B283"/>
    <mergeCell ref="A280:B280"/>
    <mergeCell ref="A281:B281"/>
    <mergeCell ref="A284:B284"/>
    <mergeCell ref="A285:B285"/>
    <mergeCell ref="A286:B286"/>
    <mergeCell ref="A287:B287"/>
    <mergeCell ref="A288:B288"/>
    <mergeCell ref="A291:K291"/>
    <mergeCell ref="A293:B294"/>
    <mergeCell ref="D293:D294"/>
    <mergeCell ref="E275:G275"/>
    <mergeCell ref="I275:K275"/>
    <mergeCell ref="A277:B277"/>
    <mergeCell ref="A275:B276"/>
    <mergeCell ref="D275:D276"/>
    <mergeCell ref="D42:D43"/>
    <mergeCell ref="E42:G42"/>
    <mergeCell ref="I42:K42"/>
    <mergeCell ref="D214:D215"/>
    <mergeCell ref="E214:G214"/>
    <mergeCell ref="I214:K214"/>
    <mergeCell ref="A176:B177"/>
    <mergeCell ref="D176:D177"/>
    <mergeCell ref="E176:G176"/>
    <mergeCell ref="I176:K176"/>
    <mergeCell ref="A119:B120"/>
    <mergeCell ref="D119:D120"/>
    <mergeCell ref="E119:G119"/>
    <mergeCell ref="I119:K119"/>
    <mergeCell ref="A158:B159"/>
    <mergeCell ref="D158:D159"/>
    <mergeCell ref="E158:G158"/>
    <mergeCell ref="I158:K158"/>
    <mergeCell ref="A251:K251"/>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45:I345"/>
    <mergeCell ref="A328:K328"/>
    <mergeCell ref="A329:K329"/>
    <mergeCell ref="A330:K330"/>
    <mergeCell ref="A331:B332"/>
    <mergeCell ref="D331:D332"/>
    <mergeCell ref="E331:G331"/>
    <mergeCell ref="I331:K331"/>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8:K348"/>
    <mergeCell ref="A349:K349"/>
    <mergeCell ref="A350:K350"/>
    <mergeCell ref="A351:B352"/>
    <mergeCell ref="D351:D352"/>
    <mergeCell ref="E351:G351"/>
    <mergeCell ref="I351:K351"/>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83:I383"/>
    <mergeCell ref="A366:K366"/>
    <mergeCell ref="A367:K367"/>
    <mergeCell ref="A368:K368"/>
    <mergeCell ref="A369:B370"/>
    <mergeCell ref="D369:D370"/>
    <mergeCell ref="E369:G369"/>
    <mergeCell ref="I369:K369"/>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6:K386"/>
    <mergeCell ref="A387:K387"/>
    <mergeCell ref="A388:K388"/>
    <mergeCell ref="A389:B390"/>
    <mergeCell ref="D389:D390"/>
    <mergeCell ref="E389:G389"/>
    <mergeCell ref="I389:K389"/>
    <mergeCell ref="A385:E385"/>
    <mergeCell ref="A405:K405"/>
    <mergeCell ref="A406:K406"/>
    <mergeCell ref="A407:B408"/>
    <mergeCell ref="D407:D408"/>
    <mergeCell ref="E407:G407"/>
    <mergeCell ref="I407:K407"/>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4:K404"/>
    <mergeCell ref="A441:K441"/>
    <mergeCell ref="A442:K442"/>
    <mergeCell ref="A443:K443"/>
    <mergeCell ref="A444:B445"/>
    <mergeCell ref="D444:D445"/>
    <mergeCell ref="E444:G444"/>
    <mergeCell ref="I444:K444"/>
    <mergeCell ref="A423:E423"/>
    <mergeCell ref="A421:I421"/>
    <mergeCell ref="A430:B430"/>
    <mergeCell ref="A431:B431"/>
    <mergeCell ref="A432:B432"/>
    <mergeCell ref="A433:B433"/>
    <mergeCell ref="A434:B434"/>
    <mergeCell ref="A435:B435"/>
    <mergeCell ref="A436:B436"/>
    <mergeCell ref="A437:B437"/>
    <mergeCell ref="A438:B438"/>
    <mergeCell ref="A439:B439"/>
    <mergeCell ref="A440:B440"/>
    <mergeCell ref="A424:K424"/>
    <mergeCell ref="A425:K425"/>
    <mergeCell ref="A426:K426"/>
    <mergeCell ref="A427:B428"/>
    <mergeCell ref="A460:E460"/>
    <mergeCell ref="A38:E38"/>
    <mergeCell ref="A76:E76"/>
    <mergeCell ref="A115:E115"/>
    <mergeCell ref="A154:E154"/>
    <mergeCell ref="A192:E192"/>
    <mergeCell ref="A232:E232"/>
    <mergeCell ref="A271:E271"/>
    <mergeCell ref="A309:E309"/>
    <mergeCell ref="A347:E347"/>
    <mergeCell ref="A455:B455"/>
    <mergeCell ref="A456:B456"/>
    <mergeCell ref="A457:B457"/>
    <mergeCell ref="A458:I458"/>
    <mergeCell ref="A446:B446"/>
    <mergeCell ref="A447:B447"/>
    <mergeCell ref="A448:B448"/>
    <mergeCell ref="A449:B449"/>
    <mergeCell ref="A450:B450"/>
    <mergeCell ref="A451:B451"/>
    <mergeCell ref="A452:B452"/>
    <mergeCell ref="A453:B453"/>
    <mergeCell ref="A454:B454"/>
    <mergeCell ref="A418:B418"/>
    <mergeCell ref="A252:K252"/>
    <mergeCell ref="A253:K253"/>
    <mergeCell ref="A254:B255"/>
    <mergeCell ref="D254:D255"/>
    <mergeCell ref="E254:G254"/>
    <mergeCell ref="I254:K254"/>
    <mergeCell ref="A256:B256"/>
    <mergeCell ref="A257:B257"/>
    <mergeCell ref="A258:B258"/>
    <mergeCell ref="A259:B259"/>
    <mergeCell ref="A260:B260"/>
    <mergeCell ref="A261:B261"/>
    <mergeCell ref="A262:B262"/>
    <mergeCell ref="A263:B263"/>
    <mergeCell ref="A264:B264"/>
    <mergeCell ref="A265:B265"/>
    <mergeCell ref="A266:B266"/>
    <mergeCell ref="A267:B267"/>
    <mergeCell ref="D427:D428"/>
    <mergeCell ref="E427:G427"/>
    <mergeCell ref="I427:K427"/>
    <mergeCell ref="A429:B429"/>
    <mergeCell ref="A419:B419"/>
    <mergeCell ref="A420:B420"/>
    <mergeCell ref="A409:B409"/>
    <mergeCell ref="A410:B410"/>
    <mergeCell ref="A411:B411"/>
    <mergeCell ref="A412:B412"/>
    <mergeCell ref="A413:B413"/>
    <mergeCell ref="A414:B414"/>
    <mergeCell ref="A415:B415"/>
    <mergeCell ref="A416:B416"/>
    <mergeCell ref="A417:B417"/>
  </mergeCells>
  <printOptions horizontalCentered="1"/>
  <pageMargins left="0.70866141732283505" right="0.70866141732283505" top="0.74803149606299202" bottom="0.196850393700787" header="0.31496062992126" footer="0.31496062992126"/>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249977111117893"/>
  </sheetPr>
  <dimension ref="A1:M125"/>
  <sheetViews>
    <sheetView rightToLeft="1" view="pageBreakPreview" topLeftCell="A100" zoomScale="115" zoomScaleNormal="100" zoomScaleSheetLayoutView="115" workbookViewId="0">
      <selection activeCell="N10" sqref="N10"/>
    </sheetView>
  </sheetViews>
  <sheetFormatPr defaultRowHeight="15" x14ac:dyDescent="0.25"/>
  <cols>
    <col min="1" max="1" width="16.42578125" customWidth="1"/>
    <col min="2" max="2" width="19.85546875" customWidth="1"/>
    <col min="3" max="5" width="18.42578125" customWidth="1"/>
    <col min="6" max="6" width="15.5703125" customWidth="1"/>
    <col min="7" max="7" width="15.140625" style="239" customWidth="1"/>
    <col min="8" max="8" width="38.85546875" hidden="1" customWidth="1"/>
  </cols>
  <sheetData>
    <row r="1" spans="1:13" ht="21" customHeight="1" x14ac:dyDescent="0.25">
      <c r="A1" s="907" t="s">
        <v>532</v>
      </c>
      <c r="B1" s="907"/>
      <c r="C1" s="907"/>
      <c r="D1" s="907"/>
      <c r="E1" s="907"/>
      <c r="F1" s="907"/>
      <c r="G1" s="907"/>
    </row>
    <row r="2" spans="1:13" ht="18" customHeight="1" x14ac:dyDescent="0.25">
      <c r="A2" s="907" t="s">
        <v>619</v>
      </c>
      <c r="B2" s="907"/>
      <c r="C2" s="907"/>
      <c r="D2" s="907"/>
      <c r="E2" s="907"/>
      <c r="F2" s="907"/>
      <c r="G2" s="907"/>
    </row>
    <row r="3" spans="1:13" ht="22.15" customHeight="1" thickBot="1" x14ac:dyDescent="0.3">
      <c r="A3" s="346" t="s">
        <v>693</v>
      </c>
      <c r="B3" s="311"/>
      <c r="C3" s="311"/>
      <c r="D3" s="311"/>
      <c r="E3" s="311"/>
      <c r="F3" s="311"/>
      <c r="G3" s="407"/>
    </row>
    <row r="4" spans="1:13" ht="24.75" customHeight="1" thickTop="1" x14ac:dyDescent="0.25">
      <c r="A4" s="917" t="s">
        <v>364</v>
      </c>
      <c r="B4" s="917" t="s">
        <v>282</v>
      </c>
      <c r="C4" s="917" t="s">
        <v>390</v>
      </c>
      <c r="D4" s="917" t="s">
        <v>617</v>
      </c>
      <c r="E4" s="917" t="s">
        <v>389</v>
      </c>
      <c r="F4" s="1064" t="s">
        <v>388</v>
      </c>
      <c r="G4" s="917" t="s">
        <v>618</v>
      </c>
    </row>
    <row r="5" spans="1:13" ht="8.4499999999999993" customHeight="1" x14ac:dyDescent="0.25">
      <c r="A5" s="948"/>
      <c r="B5" s="948"/>
      <c r="C5" s="948"/>
      <c r="D5" s="948"/>
      <c r="E5" s="948"/>
      <c r="F5" s="1065"/>
      <c r="G5" s="948"/>
    </row>
    <row r="6" spans="1:13" ht="17.25" customHeight="1" x14ac:dyDescent="0.25">
      <c r="A6" s="1066" t="s">
        <v>40</v>
      </c>
      <c r="B6" s="408" t="s">
        <v>365</v>
      </c>
      <c r="C6" s="420">
        <v>245</v>
      </c>
      <c r="D6" s="513">
        <v>23</v>
      </c>
      <c r="E6" s="1067">
        <v>249</v>
      </c>
      <c r="F6" s="1057">
        <v>1377</v>
      </c>
      <c r="G6" s="1074">
        <v>18.100000000000001</v>
      </c>
      <c r="H6" s="818"/>
      <c r="K6" s="1067">
        <v>249</v>
      </c>
      <c r="L6">
        <v>1377</v>
      </c>
      <c r="M6" s="495">
        <f>K6/L6*100</f>
        <v>18.082788671023962</v>
      </c>
    </row>
    <row r="7" spans="1:13" ht="17.25" customHeight="1" x14ac:dyDescent="0.25">
      <c r="A7" s="1055"/>
      <c r="B7" s="404" t="s">
        <v>366</v>
      </c>
      <c r="C7" s="402">
        <v>4</v>
      </c>
      <c r="D7" s="514">
        <v>1.2</v>
      </c>
      <c r="E7" s="1050"/>
      <c r="F7" s="1058"/>
      <c r="G7" s="1075"/>
      <c r="H7" s="818"/>
      <c r="K7" s="1050"/>
    </row>
    <row r="8" spans="1:13" ht="17.25" customHeight="1" x14ac:dyDescent="0.25">
      <c r="A8" s="1055" t="s">
        <v>8</v>
      </c>
      <c r="B8" s="404" t="s">
        <v>365</v>
      </c>
      <c r="C8" s="402">
        <v>340</v>
      </c>
      <c r="D8" s="514">
        <v>32</v>
      </c>
      <c r="E8" s="1050">
        <v>352</v>
      </c>
      <c r="F8" s="1058"/>
      <c r="G8" s="1075">
        <v>25.6</v>
      </c>
      <c r="K8" s="1050">
        <v>352</v>
      </c>
      <c r="M8" s="495">
        <f>K8/L6*100</f>
        <v>25.562817719680464</v>
      </c>
    </row>
    <row r="9" spans="1:13" ht="17.25" customHeight="1" x14ac:dyDescent="0.25">
      <c r="A9" s="1055"/>
      <c r="B9" s="404" t="s">
        <v>366</v>
      </c>
      <c r="C9" s="421">
        <v>12</v>
      </c>
      <c r="D9" s="514">
        <v>4</v>
      </c>
      <c r="E9" s="1050"/>
      <c r="F9" s="1058"/>
      <c r="G9" s="1075"/>
      <c r="K9" s="1050"/>
    </row>
    <row r="10" spans="1:13" ht="17.25" customHeight="1" x14ac:dyDescent="0.25">
      <c r="A10" s="1055" t="s">
        <v>367</v>
      </c>
      <c r="B10" s="404" t="s">
        <v>365</v>
      </c>
      <c r="C10" s="421">
        <v>403</v>
      </c>
      <c r="D10" s="514">
        <v>38</v>
      </c>
      <c r="E10" s="1050">
        <v>420</v>
      </c>
      <c r="F10" s="1058"/>
      <c r="G10" s="1061">
        <v>30.5</v>
      </c>
      <c r="K10" s="1050">
        <v>420</v>
      </c>
      <c r="M10" s="495">
        <f>K10/L6*100</f>
        <v>30.501089324618736</v>
      </c>
    </row>
    <row r="11" spans="1:13" ht="17.25" customHeight="1" x14ac:dyDescent="0.25">
      <c r="A11" s="1055"/>
      <c r="B11" s="404" t="s">
        <v>366</v>
      </c>
      <c r="C11" s="421">
        <v>17</v>
      </c>
      <c r="D11" s="514">
        <v>5</v>
      </c>
      <c r="E11" s="1050"/>
      <c r="F11" s="1058"/>
      <c r="G11" s="1061"/>
      <c r="K11" s="1050"/>
    </row>
    <row r="12" spans="1:13" ht="17.25" customHeight="1" x14ac:dyDescent="0.25">
      <c r="A12" s="1055" t="s">
        <v>10</v>
      </c>
      <c r="B12" s="404" t="s">
        <v>365</v>
      </c>
      <c r="C12" s="402">
        <v>403</v>
      </c>
      <c r="D12" s="514">
        <v>38</v>
      </c>
      <c r="E12" s="1050">
        <v>424</v>
      </c>
      <c r="F12" s="1058"/>
      <c r="G12" s="1075">
        <v>30.8</v>
      </c>
      <c r="K12" s="1050">
        <v>424</v>
      </c>
    </row>
    <row r="13" spans="1:13" ht="17.25" customHeight="1" x14ac:dyDescent="0.25">
      <c r="A13" s="1055"/>
      <c r="B13" s="404" t="s">
        <v>366</v>
      </c>
      <c r="C13" s="402">
        <v>21</v>
      </c>
      <c r="D13" s="514">
        <v>7</v>
      </c>
      <c r="E13" s="1050"/>
      <c r="F13" s="1058"/>
      <c r="G13" s="1075"/>
      <c r="K13" s="1050"/>
    </row>
    <row r="14" spans="1:13" ht="17.25" customHeight="1" x14ac:dyDescent="0.25">
      <c r="A14" s="1055" t="s">
        <v>368</v>
      </c>
      <c r="B14" s="404" t="s">
        <v>365</v>
      </c>
      <c r="C14" s="402">
        <v>656</v>
      </c>
      <c r="D14" s="514">
        <v>62</v>
      </c>
      <c r="E14" s="1050">
        <v>675</v>
      </c>
      <c r="F14" s="1058"/>
      <c r="G14" s="1075">
        <v>49</v>
      </c>
      <c r="K14" s="1050">
        <v>675</v>
      </c>
    </row>
    <row r="15" spans="1:13" ht="17.25" customHeight="1" x14ac:dyDescent="0.25">
      <c r="A15" s="1055"/>
      <c r="B15" s="404" t="s">
        <v>366</v>
      </c>
      <c r="C15" s="402">
        <v>19</v>
      </c>
      <c r="D15" s="514">
        <v>6</v>
      </c>
      <c r="E15" s="1050"/>
      <c r="F15" s="1058"/>
      <c r="G15" s="1075"/>
      <c r="K15" s="1050"/>
    </row>
    <row r="16" spans="1:13" ht="17.25" customHeight="1" x14ac:dyDescent="0.25">
      <c r="A16" s="1055" t="s">
        <v>12</v>
      </c>
      <c r="B16" s="404" t="s">
        <v>365</v>
      </c>
      <c r="C16" s="402">
        <v>644</v>
      </c>
      <c r="D16" s="514">
        <v>61</v>
      </c>
      <c r="E16" s="1050">
        <v>658</v>
      </c>
      <c r="F16" s="1058"/>
      <c r="G16" s="1075">
        <v>47.8</v>
      </c>
      <c r="K16" s="1050">
        <v>658</v>
      </c>
    </row>
    <row r="17" spans="1:13" ht="17.25" customHeight="1" x14ac:dyDescent="0.25">
      <c r="A17" s="1055"/>
      <c r="B17" s="404" t="s">
        <v>366</v>
      </c>
      <c r="C17" s="402">
        <v>14</v>
      </c>
      <c r="D17" s="514">
        <v>4</v>
      </c>
      <c r="E17" s="1050"/>
      <c r="F17" s="1058"/>
      <c r="G17" s="1075"/>
      <c r="K17" s="1050"/>
    </row>
    <row r="18" spans="1:13" ht="17.25" customHeight="1" x14ac:dyDescent="0.25">
      <c r="A18" s="1055" t="s">
        <v>13</v>
      </c>
      <c r="B18" s="404" t="s">
        <v>365</v>
      </c>
      <c r="C18" s="402">
        <v>615</v>
      </c>
      <c r="D18" s="496">
        <v>58</v>
      </c>
      <c r="E18" s="1063">
        <v>629</v>
      </c>
      <c r="F18" s="1058"/>
      <c r="G18" s="1082">
        <v>45.7</v>
      </c>
      <c r="K18" s="1063">
        <v>629</v>
      </c>
    </row>
    <row r="19" spans="1:13" ht="17.25" customHeight="1" x14ac:dyDescent="0.25">
      <c r="A19" s="1055"/>
      <c r="B19" s="404" t="s">
        <v>366</v>
      </c>
      <c r="C19" s="402">
        <v>14</v>
      </c>
      <c r="D19" s="496">
        <v>4</v>
      </c>
      <c r="E19" s="1063"/>
      <c r="F19" s="1058"/>
      <c r="G19" s="1082"/>
      <c r="K19" s="1063"/>
    </row>
    <row r="20" spans="1:13" ht="17.25" customHeight="1" x14ac:dyDescent="0.25">
      <c r="A20" s="1055" t="s">
        <v>369</v>
      </c>
      <c r="B20" s="404" t="s">
        <v>365</v>
      </c>
      <c r="C20" s="402">
        <v>627</v>
      </c>
      <c r="D20" s="496">
        <v>59</v>
      </c>
      <c r="E20" s="1050">
        <v>642</v>
      </c>
      <c r="F20" s="1058"/>
      <c r="G20" s="1075">
        <v>46.6</v>
      </c>
      <c r="K20" s="1050">
        <v>642</v>
      </c>
    </row>
    <row r="21" spans="1:13" ht="17.25" customHeight="1" x14ac:dyDescent="0.25">
      <c r="A21" s="1055"/>
      <c r="B21" s="404" t="s">
        <v>366</v>
      </c>
      <c r="C21" s="402">
        <v>15</v>
      </c>
      <c r="D21" s="514">
        <v>5</v>
      </c>
      <c r="E21" s="1050"/>
      <c r="F21" s="1058"/>
      <c r="G21" s="1075"/>
      <c r="K21" s="1050"/>
    </row>
    <row r="22" spans="1:13" ht="17.25" customHeight="1" x14ac:dyDescent="0.25">
      <c r="A22" s="1055" t="s">
        <v>370</v>
      </c>
      <c r="B22" s="404" t="s">
        <v>365</v>
      </c>
      <c r="C22" s="402">
        <v>645</v>
      </c>
      <c r="D22" s="514">
        <v>61</v>
      </c>
      <c r="E22" s="1050">
        <v>664</v>
      </c>
      <c r="F22" s="1058"/>
      <c r="G22" s="1075">
        <v>48.2</v>
      </c>
      <c r="K22" s="1050">
        <v>664</v>
      </c>
    </row>
    <row r="23" spans="1:13" ht="17.25" customHeight="1" x14ac:dyDescent="0.25">
      <c r="A23" s="1055"/>
      <c r="B23" s="404" t="s">
        <v>366</v>
      </c>
      <c r="C23" s="402">
        <v>19</v>
      </c>
      <c r="D23" s="514">
        <v>6</v>
      </c>
      <c r="E23" s="1050"/>
      <c r="F23" s="1058"/>
      <c r="G23" s="1075"/>
      <c r="K23" s="1050"/>
    </row>
    <row r="24" spans="1:13" ht="17.25" customHeight="1" x14ac:dyDescent="0.25">
      <c r="A24" s="1055" t="s">
        <v>379</v>
      </c>
      <c r="B24" s="404" t="s">
        <v>365</v>
      </c>
      <c r="C24" s="402">
        <v>628</v>
      </c>
      <c r="D24" s="514">
        <v>60</v>
      </c>
      <c r="E24" s="1050">
        <v>650</v>
      </c>
      <c r="F24" s="1058"/>
      <c r="G24" s="1075">
        <v>47.2</v>
      </c>
      <c r="K24" s="1050">
        <v>650</v>
      </c>
    </row>
    <row r="25" spans="1:13" ht="17.25" customHeight="1" x14ac:dyDescent="0.25">
      <c r="A25" s="1055"/>
      <c r="B25" s="404" t="s">
        <v>366</v>
      </c>
      <c r="C25" s="402">
        <v>22</v>
      </c>
      <c r="D25" s="514">
        <v>7</v>
      </c>
      <c r="E25" s="1050"/>
      <c r="F25" s="1058"/>
      <c r="G25" s="1075"/>
      <c r="K25" s="1050"/>
    </row>
    <row r="26" spans="1:13" ht="17.25" customHeight="1" x14ac:dyDescent="0.25">
      <c r="A26" s="1055" t="s">
        <v>38</v>
      </c>
      <c r="B26" s="404" t="s">
        <v>365</v>
      </c>
      <c r="C26" s="402">
        <v>470</v>
      </c>
      <c r="D26" s="514">
        <v>45</v>
      </c>
      <c r="E26" s="1050">
        <v>484</v>
      </c>
      <c r="F26" s="1058"/>
      <c r="G26" s="1075">
        <v>35.1</v>
      </c>
      <c r="K26" s="1050">
        <v>484</v>
      </c>
    </row>
    <row r="27" spans="1:13" ht="17.25" customHeight="1" x14ac:dyDescent="0.25">
      <c r="A27" s="1055"/>
      <c r="B27" s="404" t="s">
        <v>366</v>
      </c>
      <c r="C27" s="402">
        <v>14</v>
      </c>
      <c r="D27" s="514">
        <v>4</v>
      </c>
      <c r="E27" s="1050"/>
      <c r="F27" s="1058"/>
      <c r="G27" s="1075"/>
      <c r="K27" s="1050"/>
    </row>
    <row r="28" spans="1:13" ht="17.25" customHeight="1" x14ac:dyDescent="0.25">
      <c r="A28" s="1055" t="s">
        <v>159</v>
      </c>
      <c r="B28" s="404" t="s">
        <v>365</v>
      </c>
      <c r="C28" s="563">
        <v>471</v>
      </c>
      <c r="D28" s="514">
        <v>45</v>
      </c>
      <c r="E28" s="1050">
        <v>481</v>
      </c>
      <c r="F28" s="1058"/>
      <c r="G28" s="1075">
        <v>34.9</v>
      </c>
      <c r="K28" s="1050">
        <v>481</v>
      </c>
    </row>
    <row r="29" spans="1:13" ht="17.25" customHeight="1" thickBot="1" x14ac:dyDescent="0.3">
      <c r="A29" s="1056"/>
      <c r="B29" s="403" t="s">
        <v>366</v>
      </c>
      <c r="C29" s="821">
        <v>10</v>
      </c>
      <c r="D29" s="725">
        <v>3</v>
      </c>
      <c r="E29" s="1051"/>
      <c r="F29" s="1059"/>
      <c r="G29" s="1083"/>
      <c r="K29" s="1051"/>
    </row>
    <row r="30" spans="1:13" ht="26.25" customHeight="1" thickTop="1" thickBot="1" x14ac:dyDescent="0.3">
      <c r="A30" s="1079" t="s">
        <v>371</v>
      </c>
      <c r="B30" s="1079"/>
      <c r="C30" s="1079"/>
      <c r="D30" s="1079"/>
      <c r="E30" s="822">
        <f>SUM(E6:E29)/12</f>
        <v>527.33333333333337</v>
      </c>
      <c r="F30" s="819"/>
      <c r="G30" s="820">
        <v>38.299999999999997</v>
      </c>
      <c r="K30" s="822">
        <f>SUM(K6:K29)/12</f>
        <v>527.33333333333337</v>
      </c>
      <c r="M30" s="250">
        <f>K30/L6*100</f>
        <v>38.295812152021306</v>
      </c>
    </row>
    <row r="31" spans="1:13" ht="3.75" customHeight="1" thickTop="1" x14ac:dyDescent="0.25">
      <c r="A31" s="336"/>
      <c r="B31" s="336"/>
      <c r="C31" s="336"/>
      <c r="D31" s="336"/>
      <c r="E31" s="336"/>
      <c r="F31" s="336"/>
      <c r="G31" s="344"/>
    </row>
    <row r="32" spans="1:13" ht="35.25" customHeight="1" x14ac:dyDescent="0.25">
      <c r="A32" s="1062" t="s">
        <v>2</v>
      </c>
      <c r="B32" s="1062"/>
      <c r="C32" s="1062"/>
      <c r="D32" s="1062"/>
      <c r="E32" s="1062"/>
      <c r="F32" s="336"/>
      <c r="G32" s="409"/>
    </row>
    <row r="33" spans="1:7" ht="15.75" customHeight="1" x14ac:dyDescent="0.25">
      <c r="A33" s="905" t="s">
        <v>462</v>
      </c>
      <c r="B33" s="905"/>
      <c r="C33" s="905"/>
      <c r="D33" s="905"/>
      <c r="E33" s="905"/>
      <c r="F33" s="343"/>
      <c r="G33" s="423">
        <v>57</v>
      </c>
    </row>
    <row r="34" spans="1:7" ht="21.75" customHeight="1" x14ac:dyDescent="0.25">
      <c r="A34" s="907" t="s">
        <v>532</v>
      </c>
      <c r="B34" s="907"/>
      <c r="C34" s="907"/>
      <c r="D34" s="907"/>
      <c r="E34" s="907"/>
      <c r="F34" s="907"/>
      <c r="G34" s="907"/>
    </row>
    <row r="35" spans="1:7" ht="21.75" customHeight="1" x14ac:dyDescent="0.25">
      <c r="A35" s="907" t="s">
        <v>637</v>
      </c>
      <c r="B35" s="907"/>
      <c r="C35" s="907"/>
      <c r="D35" s="907"/>
      <c r="E35" s="907"/>
      <c r="F35" s="907"/>
      <c r="G35" s="907"/>
    </row>
    <row r="36" spans="1:7" ht="16.5" customHeight="1" thickBot="1" x14ac:dyDescent="0.3">
      <c r="A36" s="1080" t="s">
        <v>694</v>
      </c>
      <c r="B36" s="1080"/>
      <c r="C36" s="311"/>
      <c r="D36" s="311"/>
      <c r="E36" s="311"/>
      <c r="F36" s="311"/>
      <c r="G36" s="373"/>
    </row>
    <row r="37" spans="1:7" ht="24.75" customHeight="1" thickTop="1" x14ac:dyDescent="0.25">
      <c r="A37" s="917" t="s">
        <v>364</v>
      </c>
      <c r="B37" s="917" t="s">
        <v>282</v>
      </c>
      <c r="C37" s="917" t="s">
        <v>390</v>
      </c>
      <c r="D37" s="917" t="s">
        <v>617</v>
      </c>
      <c r="E37" s="917" t="s">
        <v>389</v>
      </c>
      <c r="F37" s="1064" t="s">
        <v>388</v>
      </c>
      <c r="G37" s="917" t="s">
        <v>618</v>
      </c>
    </row>
    <row r="38" spans="1:7" ht="13.15" customHeight="1" x14ac:dyDescent="0.25">
      <c r="A38" s="948"/>
      <c r="B38" s="948"/>
      <c r="C38" s="948"/>
      <c r="D38" s="948"/>
      <c r="E38" s="948"/>
      <c r="F38" s="1065"/>
      <c r="G38" s="948"/>
    </row>
    <row r="39" spans="1:7" ht="17.25" customHeight="1" x14ac:dyDescent="0.25">
      <c r="A39" s="1066" t="s">
        <v>40</v>
      </c>
      <c r="B39" s="408" t="s">
        <v>372</v>
      </c>
      <c r="C39" s="420">
        <v>131</v>
      </c>
      <c r="D39" s="513">
        <v>11</v>
      </c>
      <c r="E39" s="1068">
        <v>276</v>
      </c>
      <c r="F39" s="1071">
        <v>2420</v>
      </c>
      <c r="G39" s="1074">
        <f>E39/F39*100</f>
        <v>11.404958677685951</v>
      </c>
    </row>
    <row r="40" spans="1:7" ht="17.25" customHeight="1" x14ac:dyDescent="0.25">
      <c r="A40" s="1055"/>
      <c r="B40" s="404" t="s">
        <v>373</v>
      </c>
      <c r="C40" s="402">
        <v>31</v>
      </c>
      <c r="D40" s="514">
        <v>20</v>
      </c>
      <c r="E40" s="1060"/>
      <c r="F40" s="1072"/>
      <c r="G40" s="1075"/>
    </row>
    <row r="41" spans="1:7" ht="17.25" customHeight="1" x14ac:dyDescent="0.25">
      <c r="A41" s="1055"/>
      <c r="B41" s="404" t="s">
        <v>374</v>
      </c>
      <c r="C41" s="402">
        <v>114</v>
      </c>
      <c r="D41" s="514">
        <v>11</v>
      </c>
      <c r="E41" s="1060"/>
      <c r="F41" s="1072"/>
      <c r="G41" s="1075"/>
    </row>
    <row r="42" spans="1:7" ht="17.25" customHeight="1" x14ac:dyDescent="0.25">
      <c r="A42" s="1055" t="s">
        <v>8</v>
      </c>
      <c r="B42" s="404" t="s">
        <v>372</v>
      </c>
      <c r="C42" s="421">
        <v>227</v>
      </c>
      <c r="D42" s="514">
        <v>19</v>
      </c>
      <c r="E42" s="1060">
        <v>516</v>
      </c>
      <c r="F42" s="1072"/>
      <c r="G42" s="1075">
        <f>E42/F39*100</f>
        <v>21.322314049586776</v>
      </c>
    </row>
    <row r="43" spans="1:7" ht="17.25" customHeight="1" x14ac:dyDescent="0.25">
      <c r="A43" s="1055"/>
      <c r="B43" s="404" t="s">
        <v>373</v>
      </c>
      <c r="C43" s="421">
        <v>69</v>
      </c>
      <c r="D43" s="514">
        <v>45</v>
      </c>
      <c r="E43" s="1060"/>
      <c r="F43" s="1072"/>
      <c r="G43" s="1075"/>
    </row>
    <row r="44" spans="1:7" ht="17.25" customHeight="1" x14ac:dyDescent="0.25">
      <c r="A44" s="1055"/>
      <c r="B44" s="404" t="s">
        <v>374</v>
      </c>
      <c r="C44" s="421">
        <v>220</v>
      </c>
      <c r="D44" s="514">
        <v>21</v>
      </c>
      <c r="E44" s="1060"/>
      <c r="F44" s="1072"/>
      <c r="G44" s="1075"/>
    </row>
    <row r="45" spans="1:7" ht="17.25" customHeight="1" x14ac:dyDescent="0.25">
      <c r="A45" s="1055" t="s">
        <v>367</v>
      </c>
      <c r="B45" s="404" t="s">
        <v>372</v>
      </c>
      <c r="C45" s="402">
        <v>452</v>
      </c>
      <c r="D45" s="514">
        <v>37</v>
      </c>
      <c r="E45" s="1060">
        <v>780</v>
      </c>
      <c r="F45" s="1072"/>
      <c r="G45" s="1061">
        <f>E45/F39*100</f>
        <v>32.231404958677686</v>
      </c>
    </row>
    <row r="46" spans="1:7" ht="17.25" customHeight="1" x14ac:dyDescent="0.25">
      <c r="A46" s="1055"/>
      <c r="B46" s="404" t="s">
        <v>373</v>
      </c>
      <c r="C46" s="402">
        <v>71</v>
      </c>
      <c r="D46" s="514">
        <v>46</v>
      </c>
      <c r="E46" s="1060"/>
      <c r="F46" s="1072"/>
      <c r="G46" s="1061"/>
    </row>
    <row r="47" spans="1:7" ht="17.25" customHeight="1" x14ac:dyDescent="0.25">
      <c r="A47" s="1055"/>
      <c r="B47" s="404" t="s">
        <v>374</v>
      </c>
      <c r="C47" s="402">
        <v>257</v>
      </c>
      <c r="D47" s="514">
        <v>25</v>
      </c>
      <c r="E47" s="1060"/>
      <c r="F47" s="1072"/>
      <c r="G47" s="1061"/>
    </row>
    <row r="48" spans="1:7" ht="17.25" customHeight="1" x14ac:dyDescent="0.25">
      <c r="A48" s="1055" t="s">
        <v>10</v>
      </c>
      <c r="B48" s="404" t="s">
        <v>372</v>
      </c>
      <c r="C48" s="402">
        <v>434</v>
      </c>
      <c r="D48" s="514">
        <v>35</v>
      </c>
      <c r="E48" s="1060">
        <v>804</v>
      </c>
      <c r="F48" s="1072"/>
      <c r="G48" s="1061">
        <f>E48/F39*100</f>
        <v>33.223140495867767</v>
      </c>
    </row>
    <row r="49" spans="1:7" ht="17.25" customHeight="1" x14ac:dyDescent="0.25">
      <c r="A49" s="1055"/>
      <c r="B49" s="404" t="s">
        <v>373</v>
      </c>
      <c r="C49" s="402">
        <v>93</v>
      </c>
      <c r="D49" s="514">
        <v>60</v>
      </c>
      <c r="E49" s="1060"/>
      <c r="F49" s="1072"/>
      <c r="G49" s="1061"/>
    </row>
    <row r="50" spans="1:7" ht="17.25" customHeight="1" x14ac:dyDescent="0.25">
      <c r="A50" s="1055"/>
      <c r="B50" s="404" t="s">
        <v>374</v>
      </c>
      <c r="C50" s="402">
        <v>277</v>
      </c>
      <c r="D50" s="514">
        <v>27</v>
      </c>
      <c r="E50" s="1060"/>
      <c r="F50" s="1072"/>
      <c r="G50" s="1061"/>
    </row>
    <row r="51" spans="1:7" ht="17.25" customHeight="1" x14ac:dyDescent="0.25">
      <c r="A51" s="1055" t="s">
        <v>368</v>
      </c>
      <c r="B51" s="404" t="s">
        <v>372</v>
      </c>
      <c r="C51" s="402">
        <v>440</v>
      </c>
      <c r="D51" s="496">
        <v>36</v>
      </c>
      <c r="E51" s="1060">
        <v>822</v>
      </c>
      <c r="F51" s="1072"/>
      <c r="G51" s="1061">
        <f>E51/F39*100</f>
        <v>33.966942148760332</v>
      </c>
    </row>
    <row r="52" spans="1:7" ht="17.25" customHeight="1" x14ac:dyDescent="0.25">
      <c r="A52" s="1055"/>
      <c r="B52" s="404" t="s">
        <v>373</v>
      </c>
      <c r="C52" s="402">
        <v>108</v>
      </c>
      <c r="D52" s="496">
        <v>70</v>
      </c>
      <c r="E52" s="1060"/>
      <c r="F52" s="1072"/>
      <c r="G52" s="1061"/>
    </row>
    <row r="53" spans="1:7" ht="17.25" customHeight="1" x14ac:dyDescent="0.25">
      <c r="A53" s="1055"/>
      <c r="B53" s="404" t="s">
        <v>374</v>
      </c>
      <c r="C53" s="402">
        <v>274</v>
      </c>
      <c r="D53" s="496">
        <v>26</v>
      </c>
      <c r="E53" s="1060"/>
      <c r="F53" s="1072"/>
      <c r="G53" s="1061"/>
    </row>
    <row r="54" spans="1:7" ht="17.25" customHeight="1" x14ac:dyDescent="0.25">
      <c r="A54" s="1055" t="s">
        <v>12</v>
      </c>
      <c r="B54" s="404" t="s">
        <v>372</v>
      </c>
      <c r="C54" s="402">
        <v>398</v>
      </c>
      <c r="D54" s="514">
        <v>32</v>
      </c>
      <c r="E54" s="1060">
        <v>728</v>
      </c>
      <c r="F54" s="1072"/>
      <c r="G54" s="1075">
        <f>E54/F39*100</f>
        <v>30.082644628099175</v>
      </c>
    </row>
    <row r="55" spans="1:7" ht="17.25" customHeight="1" x14ac:dyDescent="0.25">
      <c r="A55" s="1055"/>
      <c r="B55" s="404" t="s">
        <v>373</v>
      </c>
      <c r="C55" s="402">
        <v>98</v>
      </c>
      <c r="D55" s="514">
        <v>63</v>
      </c>
      <c r="E55" s="1060"/>
      <c r="F55" s="1072"/>
      <c r="G55" s="1075"/>
    </row>
    <row r="56" spans="1:7" ht="17.25" customHeight="1" x14ac:dyDescent="0.25">
      <c r="A56" s="1055"/>
      <c r="B56" s="404" t="s">
        <v>374</v>
      </c>
      <c r="C56" s="402">
        <v>232</v>
      </c>
      <c r="D56" s="514">
        <v>22</v>
      </c>
      <c r="E56" s="1060"/>
      <c r="F56" s="1072"/>
      <c r="G56" s="1075"/>
    </row>
    <row r="57" spans="1:7" ht="17.25" customHeight="1" x14ac:dyDescent="0.25">
      <c r="A57" s="1055" t="s">
        <v>13</v>
      </c>
      <c r="B57" s="404" t="s">
        <v>372</v>
      </c>
      <c r="C57" s="402">
        <v>348</v>
      </c>
      <c r="D57" s="514">
        <v>28</v>
      </c>
      <c r="E57" s="1070">
        <v>659</v>
      </c>
      <c r="F57" s="1072"/>
      <c r="G57" s="1061">
        <f>E57/F39*100</f>
        <v>27.231404958677686</v>
      </c>
    </row>
    <row r="58" spans="1:7" ht="17.25" customHeight="1" x14ac:dyDescent="0.25">
      <c r="A58" s="1055"/>
      <c r="B58" s="404" t="s">
        <v>373</v>
      </c>
      <c r="C58" s="402">
        <v>96</v>
      </c>
      <c r="D58" s="514">
        <v>62</v>
      </c>
      <c r="E58" s="1070"/>
      <c r="F58" s="1072"/>
      <c r="G58" s="1061"/>
    </row>
    <row r="59" spans="1:7" ht="17.25" customHeight="1" x14ac:dyDescent="0.25">
      <c r="A59" s="1055"/>
      <c r="B59" s="404" t="s">
        <v>374</v>
      </c>
      <c r="C59" s="402">
        <v>215</v>
      </c>
      <c r="D59" s="514">
        <v>21</v>
      </c>
      <c r="E59" s="1070"/>
      <c r="F59" s="1072"/>
      <c r="G59" s="1061"/>
    </row>
    <row r="60" spans="1:7" ht="17.25" customHeight="1" x14ac:dyDescent="0.25">
      <c r="A60" s="1055" t="s">
        <v>369</v>
      </c>
      <c r="B60" s="404" t="s">
        <v>372</v>
      </c>
      <c r="C60" s="402">
        <v>354</v>
      </c>
      <c r="D60" s="514">
        <v>29</v>
      </c>
      <c r="E60" s="1060">
        <v>679</v>
      </c>
      <c r="F60" s="1072"/>
      <c r="G60" s="1075">
        <f>E60/F39*100</f>
        <v>28.057851239669425</v>
      </c>
    </row>
    <row r="61" spans="1:7" ht="17.25" customHeight="1" x14ac:dyDescent="0.25">
      <c r="A61" s="1055"/>
      <c r="B61" s="404" t="s">
        <v>373</v>
      </c>
      <c r="C61" s="563">
        <v>94</v>
      </c>
      <c r="D61" s="514">
        <v>61</v>
      </c>
      <c r="E61" s="1060"/>
      <c r="F61" s="1072"/>
      <c r="G61" s="1075"/>
    </row>
    <row r="62" spans="1:7" ht="17.25" customHeight="1" thickBot="1" x14ac:dyDescent="0.3">
      <c r="A62" s="1085"/>
      <c r="B62" s="405" t="s">
        <v>374</v>
      </c>
      <c r="C62" s="617">
        <v>231</v>
      </c>
      <c r="D62" s="516">
        <v>22</v>
      </c>
      <c r="E62" s="1076"/>
      <c r="F62" s="1073"/>
      <c r="G62" s="1077"/>
    </row>
    <row r="63" spans="1:7" ht="25.9" customHeight="1" thickTop="1" x14ac:dyDescent="0.25">
      <c r="A63" s="1081" t="s">
        <v>2</v>
      </c>
      <c r="B63" s="1081"/>
      <c r="C63" s="1081"/>
      <c r="D63" s="1081"/>
      <c r="E63" s="1081"/>
      <c r="F63" s="336"/>
      <c r="G63" s="409" t="s">
        <v>65</v>
      </c>
    </row>
    <row r="64" spans="1:7" ht="31.5" customHeight="1" x14ac:dyDescent="0.25">
      <c r="A64" s="577"/>
      <c r="B64" s="577"/>
      <c r="C64" s="577"/>
      <c r="D64" s="577"/>
      <c r="E64" s="577"/>
      <c r="F64" s="336"/>
      <c r="G64" s="409"/>
    </row>
    <row r="65" spans="1:7" ht="16.5" customHeight="1" x14ac:dyDescent="0.25">
      <c r="A65" s="905" t="s">
        <v>462</v>
      </c>
      <c r="B65" s="905"/>
      <c r="C65" s="905"/>
      <c r="D65" s="905"/>
      <c r="E65" s="905"/>
      <c r="F65" s="343"/>
      <c r="G65" s="423">
        <v>58</v>
      </c>
    </row>
    <row r="66" spans="1:7" ht="24.75" customHeight="1" x14ac:dyDescent="0.25">
      <c r="A66" s="907" t="s">
        <v>532</v>
      </c>
      <c r="B66" s="907"/>
      <c r="C66" s="907"/>
      <c r="D66" s="907"/>
      <c r="E66" s="907"/>
      <c r="F66" s="907"/>
      <c r="G66" s="907"/>
    </row>
    <row r="67" spans="1:7" ht="24.75" customHeight="1" x14ac:dyDescent="0.25">
      <c r="A67" s="907" t="s">
        <v>637</v>
      </c>
      <c r="B67" s="907"/>
      <c r="C67" s="907"/>
      <c r="D67" s="907"/>
      <c r="E67" s="907"/>
      <c r="F67" s="907"/>
      <c r="G67" s="907"/>
    </row>
    <row r="68" spans="1:7" ht="23.25" customHeight="1" thickBot="1" x14ac:dyDescent="0.3">
      <c r="A68" s="1080" t="s">
        <v>695</v>
      </c>
      <c r="B68" s="1080"/>
      <c r="C68" s="311"/>
      <c r="D68" s="311"/>
      <c r="E68" s="311"/>
      <c r="F68" s="311"/>
      <c r="G68" s="373"/>
    </row>
    <row r="69" spans="1:7" ht="24.75" customHeight="1" thickTop="1" x14ac:dyDescent="0.25">
      <c r="A69" s="917" t="s">
        <v>364</v>
      </c>
      <c r="B69" s="917" t="s">
        <v>282</v>
      </c>
      <c r="C69" s="917" t="s">
        <v>390</v>
      </c>
      <c r="D69" s="917" t="s">
        <v>617</v>
      </c>
      <c r="E69" s="917" t="s">
        <v>389</v>
      </c>
      <c r="F69" s="1064" t="s">
        <v>388</v>
      </c>
      <c r="G69" s="917" t="s">
        <v>618</v>
      </c>
    </row>
    <row r="70" spans="1:7" ht="18" customHeight="1" x14ac:dyDescent="0.25">
      <c r="A70" s="948"/>
      <c r="B70" s="948"/>
      <c r="C70" s="948"/>
      <c r="D70" s="948"/>
      <c r="E70" s="948"/>
      <c r="F70" s="1065"/>
      <c r="G70" s="948"/>
    </row>
    <row r="71" spans="1:7" ht="21.75" customHeight="1" x14ac:dyDescent="0.25">
      <c r="A71" s="1066" t="s">
        <v>370</v>
      </c>
      <c r="B71" s="408" t="s">
        <v>372</v>
      </c>
      <c r="C71" s="420">
        <v>365</v>
      </c>
      <c r="D71" s="513">
        <v>30</v>
      </c>
      <c r="E71" s="1067">
        <v>707</v>
      </c>
      <c r="F71" s="1057">
        <v>2420</v>
      </c>
      <c r="G71" s="1074">
        <f>E71/F71*100</f>
        <v>29.214876033057852</v>
      </c>
    </row>
    <row r="72" spans="1:7" ht="21.75" customHeight="1" x14ac:dyDescent="0.25">
      <c r="A72" s="1055"/>
      <c r="B72" s="404" t="s">
        <v>373</v>
      </c>
      <c r="C72" s="402">
        <v>94</v>
      </c>
      <c r="D72" s="514">
        <v>61</v>
      </c>
      <c r="E72" s="1050"/>
      <c r="F72" s="1084"/>
      <c r="G72" s="1075"/>
    </row>
    <row r="73" spans="1:7" ht="21.75" customHeight="1" x14ac:dyDescent="0.25">
      <c r="A73" s="1055"/>
      <c r="B73" s="404" t="s">
        <v>374</v>
      </c>
      <c r="C73" s="402">
        <v>248</v>
      </c>
      <c r="D73" s="514">
        <v>24</v>
      </c>
      <c r="E73" s="1050"/>
      <c r="F73" s="1084"/>
      <c r="G73" s="1075"/>
    </row>
    <row r="74" spans="1:7" ht="21.75" customHeight="1" x14ac:dyDescent="0.25">
      <c r="A74" s="1055" t="s">
        <v>379</v>
      </c>
      <c r="B74" s="404" t="s">
        <v>372</v>
      </c>
      <c r="C74" s="402">
        <v>366</v>
      </c>
      <c r="D74" s="514">
        <v>30</v>
      </c>
      <c r="E74" s="1050">
        <v>710</v>
      </c>
      <c r="F74" s="1084"/>
      <c r="G74" s="1075">
        <f>E74/F71*100</f>
        <v>29.338842975206614</v>
      </c>
    </row>
    <row r="75" spans="1:7" ht="21.75" customHeight="1" x14ac:dyDescent="0.25">
      <c r="A75" s="1055"/>
      <c r="B75" s="404" t="s">
        <v>373</v>
      </c>
      <c r="C75" s="402">
        <v>96</v>
      </c>
      <c r="D75" s="514">
        <v>62</v>
      </c>
      <c r="E75" s="1050"/>
      <c r="F75" s="1084"/>
      <c r="G75" s="1075"/>
    </row>
    <row r="76" spans="1:7" ht="21.75" customHeight="1" x14ac:dyDescent="0.25">
      <c r="A76" s="1055"/>
      <c r="B76" s="404" t="s">
        <v>374</v>
      </c>
      <c r="C76" s="402">
        <v>248</v>
      </c>
      <c r="D76" s="514">
        <v>24</v>
      </c>
      <c r="E76" s="1050"/>
      <c r="F76" s="1084"/>
      <c r="G76" s="1075"/>
    </row>
    <row r="77" spans="1:7" ht="21.75" customHeight="1" x14ac:dyDescent="0.25">
      <c r="A77" s="1055" t="s">
        <v>38</v>
      </c>
      <c r="B77" s="404" t="s">
        <v>372</v>
      </c>
      <c r="C77" s="402">
        <v>297</v>
      </c>
      <c r="D77" s="514">
        <v>24</v>
      </c>
      <c r="E77" s="1050">
        <v>581</v>
      </c>
      <c r="F77" s="1084"/>
      <c r="G77" s="1075">
        <f>E77/F71*100</f>
        <v>24.008264462809915</v>
      </c>
    </row>
    <row r="78" spans="1:7" ht="21.75" customHeight="1" x14ac:dyDescent="0.25">
      <c r="A78" s="1055"/>
      <c r="B78" s="404" t="s">
        <v>373</v>
      </c>
      <c r="C78" s="402">
        <v>86</v>
      </c>
      <c r="D78" s="514">
        <v>56</v>
      </c>
      <c r="E78" s="1050"/>
      <c r="F78" s="1084"/>
      <c r="G78" s="1075"/>
    </row>
    <row r="79" spans="1:7" ht="21.75" customHeight="1" x14ac:dyDescent="0.25">
      <c r="A79" s="1055"/>
      <c r="B79" s="404" t="s">
        <v>374</v>
      </c>
      <c r="C79" s="402">
        <v>198</v>
      </c>
      <c r="D79" s="514">
        <v>19</v>
      </c>
      <c r="E79" s="1050"/>
      <c r="F79" s="1084"/>
      <c r="G79" s="1075"/>
    </row>
    <row r="80" spans="1:7" ht="21.75" customHeight="1" x14ac:dyDescent="0.25">
      <c r="A80" s="1055" t="s">
        <v>159</v>
      </c>
      <c r="B80" s="404" t="s">
        <v>372</v>
      </c>
      <c r="C80" s="421">
        <v>299</v>
      </c>
      <c r="D80" s="496">
        <v>24</v>
      </c>
      <c r="E80" s="1050">
        <v>589</v>
      </c>
      <c r="F80" s="1084"/>
      <c r="G80" s="1075">
        <f>E80/F71*100</f>
        <v>24.338842975206614</v>
      </c>
    </row>
    <row r="81" spans="1:7" ht="21.75" customHeight="1" x14ac:dyDescent="0.25">
      <c r="A81" s="1055"/>
      <c r="B81" s="404" t="s">
        <v>373</v>
      </c>
      <c r="C81" s="421">
        <v>87</v>
      </c>
      <c r="D81" s="496">
        <v>56</v>
      </c>
      <c r="E81" s="1050"/>
      <c r="F81" s="1084"/>
      <c r="G81" s="1075"/>
    </row>
    <row r="82" spans="1:7" ht="21.75" customHeight="1" thickBot="1" x14ac:dyDescent="0.3">
      <c r="A82" s="1056"/>
      <c r="B82" s="403" t="s">
        <v>374</v>
      </c>
      <c r="C82" s="422">
        <v>203</v>
      </c>
      <c r="D82" s="515">
        <v>20</v>
      </c>
      <c r="E82" s="1051"/>
      <c r="F82" s="1084"/>
      <c r="G82" s="1083"/>
    </row>
    <row r="83" spans="1:7" ht="26.25" customHeight="1" thickTop="1" thickBot="1" x14ac:dyDescent="0.3">
      <c r="A83" s="1079" t="s">
        <v>371</v>
      </c>
      <c r="B83" s="1079"/>
      <c r="C83" s="1079"/>
      <c r="D83" s="1079"/>
      <c r="E83" s="881">
        <v>654.29999999999995</v>
      </c>
      <c r="F83" s="819"/>
      <c r="G83" s="820">
        <f>E83/F71*100</f>
        <v>27.037190082644624</v>
      </c>
    </row>
    <row r="84" spans="1:7" ht="26.25" customHeight="1" thickTop="1" x14ac:dyDescent="0.25">
      <c r="A84" s="1078" t="s">
        <v>2</v>
      </c>
      <c r="B84" s="1078"/>
      <c r="C84" s="1078"/>
      <c r="D84" s="1078"/>
      <c r="E84" s="1078"/>
      <c r="F84" s="411"/>
      <c r="G84" s="409"/>
    </row>
    <row r="85" spans="1:7" ht="35.25" customHeight="1" x14ac:dyDescent="0.25">
      <c r="F85" s="336"/>
      <c r="G85" s="410"/>
    </row>
    <row r="86" spans="1:7" ht="35.25" customHeight="1" x14ac:dyDescent="0.25">
      <c r="F86" s="336"/>
      <c r="G86" s="410"/>
    </row>
    <row r="87" spans="1:7" ht="30.75" customHeight="1" x14ac:dyDescent="0.25">
      <c r="A87" s="412"/>
      <c r="B87" s="412"/>
      <c r="C87" s="412"/>
      <c r="D87" s="412"/>
      <c r="E87" s="412"/>
      <c r="F87" s="336"/>
      <c r="G87" s="410"/>
    </row>
    <row r="88" spans="1:7" ht="26.25" customHeight="1" x14ac:dyDescent="0.25">
      <c r="A88" s="411"/>
      <c r="B88" s="411"/>
      <c r="C88" s="411"/>
      <c r="D88" s="411"/>
      <c r="E88" s="411"/>
      <c r="F88" s="336"/>
      <c r="G88" s="410"/>
    </row>
    <row r="89" spans="1:7" ht="2.4500000000000002" customHeight="1" x14ac:dyDescent="0.25">
      <c r="A89" s="411"/>
      <c r="B89" s="411"/>
      <c r="C89" s="411"/>
      <c r="D89" s="411"/>
      <c r="E89" s="411"/>
      <c r="F89" s="336"/>
      <c r="G89" s="410"/>
    </row>
    <row r="90" spans="1:7" ht="15.75" customHeight="1" x14ac:dyDescent="0.25">
      <c r="A90" s="411"/>
      <c r="B90" s="411"/>
      <c r="C90" s="411"/>
      <c r="D90" s="411"/>
      <c r="E90" s="411"/>
      <c r="F90" s="336"/>
      <c r="G90" s="410"/>
    </row>
    <row r="91" spans="1:7" ht="18" customHeight="1" x14ac:dyDescent="0.25">
      <c r="A91" s="905" t="s">
        <v>462</v>
      </c>
      <c r="B91" s="905"/>
      <c r="C91" s="905"/>
      <c r="D91" s="905"/>
      <c r="E91" s="905"/>
      <c r="F91" s="343"/>
      <c r="G91" s="423">
        <v>59</v>
      </c>
    </row>
    <row r="92" spans="1:7" ht="23.25" customHeight="1" x14ac:dyDescent="0.25">
      <c r="A92" s="907" t="s">
        <v>532</v>
      </c>
      <c r="B92" s="907"/>
      <c r="C92" s="907"/>
      <c r="D92" s="907"/>
      <c r="E92" s="907"/>
      <c r="F92" s="907"/>
      <c r="G92" s="907"/>
    </row>
    <row r="93" spans="1:7" ht="23.25" customHeight="1" x14ac:dyDescent="0.25">
      <c r="A93" s="907" t="s">
        <v>620</v>
      </c>
      <c r="B93" s="907"/>
      <c r="C93" s="907"/>
      <c r="D93" s="907"/>
      <c r="E93" s="907"/>
      <c r="F93" s="907"/>
      <c r="G93" s="907"/>
    </row>
    <row r="94" spans="1:7" ht="26.25" customHeight="1" thickBot="1" x14ac:dyDescent="0.3">
      <c r="A94" s="1080" t="s">
        <v>696</v>
      </c>
      <c r="B94" s="1080"/>
      <c r="C94" s="311"/>
      <c r="D94" s="311"/>
      <c r="E94" s="311"/>
      <c r="F94" s="311"/>
      <c r="G94" s="373"/>
    </row>
    <row r="95" spans="1:7" ht="24.75" customHeight="1" thickTop="1" x14ac:dyDescent="0.25">
      <c r="A95" s="917" t="s">
        <v>364</v>
      </c>
      <c r="B95" s="917" t="s">
        <v>282</v>
      </c>
      <c r="C95" s="954" t="s">
        <v>390</v>
      </c>
      <c r="D95" s="954" t="s">
        <v>617</v>
      </c>
      <c r="E95" s="954" t="s">
        <v>389</v>
      </c>
      <c r="F95" s="1053" t="s">
        <v>388</v>
      </c>
      <c r="G95" s="954" t="s">
        <v>618</v>
      </c>
    </row>
    <row r="96" spans="1:7" ht="18" customHeight="1" x14ac:dyDescent="0.25">
      <c r="A96" s="948"/>
      <c r="B96" s="948"/>
      <c r="C96" s="1052"/>
      <c r="D96" s="1052"/>
      <c r="E96" s="1052"/>
      <c r="F96" s="1054"/>
      <c r="G96" s="1052"/>
    </row>
    <row r="97" spans="1:7" ht="18.75" customHeight="1" x14ac:dyDescent="0.25">
      <c r="A97" s="1066" t="s">
        <v>40</v>
      </c>
      <c r="B97" s="408" t="s">
        <v>375</v>
      </c>
      <c r="C97" s="420">
        <v>344</v>
      </c>
      <c r="D97" s="513">
        <v>61</v>
      </c>
      <c r="E97" s="1068">
        <v>724</v>
      </c>
      <c r="F97" s="1057">
        <v>1763</v>
      </c>
      <c r="G97" s="1074">
        <f>E97/F97*100</f>
        <v>41.066364152013612</v>
      </c>
    </row>
    <row r="98" spans="1:7" x14ac:dyDescent="0.25">
      <c r="A98" s="1055"/>
      <c r="B98" s="404" t="s">
        <v>376</v>
      </c>
      <c r="C98" s="402">
        <v>380</v>
      </c>
      <c r="D98" s="514">
        <v>32</v>
      </c>
      <c r="E98" s="1060"/>
      <c r="F98" s="1084"/>
      <c r="G98" s="1075"/>
    </row>
    <row r="99" spans="1:7" x14ac:dyDescent="0.25">
      <c r="A99" s="1055" t="s">
        <v>8</v>
      </c>
      <c r="B99" s="404" t="s">
        <v>375</v>
      </c>
      <c r="C99" s="402">
        <v>410</v>
      </c>
      <c r="D99" s="514">
        <v>73</v>
      </c>
      <c r="E99" s="1060">
        <v>1060</v>
      </c>
      <c r="F99" s="1084"/>
      <c r="G99" s="1075">
        <f>E99/F97*100</f>
        <v>60.124787294384575</v>
      </c>
    </row>
    <row r="100" spans="1:7" x14ac:dyDescent="0.25">
      <c r="A100" s="1055"/>
      <c r="B100" s="404" t="s">
        <v>376</v>
      </c>
      <c r="C100" s="402">
        <v>650</v>
      </c>
      <c r="D100" s="514">
        <v>54</v>
      </c>
      <c r="E100" s="1060"/>
      <c r="F100" s="1084"/>
      <c r="G100" s="1075"/>
    </row>
    <row r="101" spans="1:7" x14ac:dyDescent="0.25">
      <c r="A101" s="1055" t="s">
        <v>367</v>
      </c>
      <c r="B101" s="404" t="s">
        <v>375</v>
      </c>
      <c r="C101" s="402">
        <v>470</v>
      </c>
      <c r="D101" s="514">
        <v>83</v>
      </c>
      <c r="E101" s="1060">
        <v>1295</v>
      </c>
      <c r="F101" s="1084"/>
      <c r="G101" s="1061">
        <f>E101/F97*100</f>
        <v>73.454339194554734</v>
      </c>
    </row>
    <row r="102" spans="1:7" x14ac:dyDescent="0.25">
      <c r="A102" s="1055"/>
      <c r="B102" s="404" t="s">
        <v>376</v>
      </c>
      <c r="C102" s="402">
        <v>825</v>
      </c>
      <c r="D102" s="514">
        <v>69</v>
      </c>
      <c r="E102" s="1060"/>
      <c r="F102" s="1084"/>
      <c r="G102" s="1061"/>
    </row>
    <row r="103" spans="1:7" x14ac:dyDescent="0.25">
      <c r="A103" s="1055" t="s">
        <v>10</v>
      </c>
      <c r="B103" s="404" t="s">
        <v>375</v>
      </c>
      <c r="C103" s="402">
        <v>501</v>
      </c>
      <c r="D103" s="514">
        <v>89</v>
      </c>
      <c r="E103" s="1060">
        <v>1339</v>
      </c>
      <c r="F103" s="1084"/>
      <c r="G103" s="1061">
        <f>E103/F97*100</f>
        <v>75.950085082246162</v>
      </c>
    </row>
    <row r="104" spans="1:7" x14ac:dyDescent="0.25">
      <c r="A104" s="1055"/>
      <c r="B104" s="404" t="s">
        <v>376</v>
      </c>
      <c r="C104" s="402">
        <v>838</v>
      </c>
      <c r="D104" s="514">
        <v>70</v>
      </c>
      <c r="E104" s="1060"/>
      <c r="F104" s="1084"/>
      <c r="G104" s="1061"/>
    </row>
    <row r="105" spans="1:7" x14ac:dyDescent="0.25">
      <c r="A105" s="1055" t="s">
        <v>368</v>
      </c>
      <c r="B105" s="404" t="s">
        <v>375</v>
      </c>
      <c r="C105" s="402">
        <v>503</v>
      </c>
      <c r="D105" s="514">
        <v>89</v>
      </c>
      <c r="E105" s="1060">
        <v>1276</v>
      </c>
      <c r="F105" s="1084"/>
      <c r="G105" s="1061">
        <f>E105/F97*100</f>
        <v>72.376630743051621</v>
      </c>
    </row>
    <row r="106" spans="1:7" x14ac:dyDescent="0.25">
      <c r="A106" s="1055"/>
      <c r="B106" s="404" t="s">
        <v>376</v>
      </c>
      <c r="C106" s="421">
        <v>773</v>
      </c>
      <c r="D106" s="496">
        <v>64</v>
      </c>
      <c r="E106" s="1060"/>
      <c r="F106" s="1084"/>
      <c r="G106" s="1061"/>
    </row>
    <row r="107" spans="1:7" x14ac:dyDescent="0.25">
      <c r="A107" s="1055" t="s">
        <v>12</v>
      </c>
      <c r="B107" s="404" t="s">
        <v>375</v>
      </c>
      <c r="C107" s="421">
        <v>471</v>
      </c>
      <c r="D107" s="496">
        <v>84</v>
      </c>
      <c r="E107" s="1060">
        <v>1176</v>
      </c>
      <c r="F107" s="1084"/>
      <c r="G107" s="1075">
        <f>E107/F97*100</f>
        <v>66.704480998298351</v>
      </c>
    </row>
    <row r="108" spans="1:7" x14ac:dyDescent="0.25">
      <c r="A108" s="1055"/>
      <c r="B108" s="404" t="s">
        <v>376</v>
      </c>
      <c r="C108" s="422">
        <v>705</v>
      </c>
      <c r="D108" s="515">
        <v>59</v>
      </c>
      <c r="E108" s="1060"/>
      <c r="F108" s="1084"/>
      <c r="G108" s="1075"/>
    </row>
    <row r="109" spans="1:7" x14ac:dyDescent="0.25">
      <c r="A109" s="1055" t="s">
        <v>13</v>
      </c>
      <c r="B109" s="404" t="s">
        <v>375</v>
      </c>
      <c r="C109" s="421">
        <v>480</v>
      </c>
      <c r="D109" s="496">
        <v>85</v>
      </c>
      <c r="E109" s="1070">
        <v>1200</v>
      </c>
      <c r="F109" s="1084"/>
      <c r="G109" s="1061">
        <f>E109/F97*100</f>
        <v>68.065796937039138</v>
      </c>
    </row>
    <row r="110" spans="1:7" x14ac:dyDescent="0.25">
      <c r="A110" s="1055"/>
      <c r="B110" s="404" t="s">
        <v>376</v>
      </c>
      <c r="C110" s="402">
        <v>720</v>
      </c>
      <c r="D110" s="514">
        <v>60</v>
      </c>
      <c r="E110" s="1070"/>
      <c r="F110" s="1084"/>
      <c r="G110" s="1061"/>
    </row>
    <row r="111" spans="1:7" x14ac:dyDescent="0.25">
      <c r="A111" s="1055" t="s">
        <v>369</v>
      </c>
      <c r="B111" s="404" t="s">
        <v>375</v>
      </c>
      <c r="C111" s="402">
        <v>496</v>
      </c>
      <c r="D111" s="514">
        <v>88</v>
      </c>
      <c r="E111" s="1060">
        <v>1207</v>
      </c>
      <c r="F111" s="1084"/>
      <c r="G111" s="1075">
        <f>E111/F97*100</f>
        <v>68.462847419171865</v>
      </c>
    </row>
    <row r="112" spans="1:7" x14ac:dyDescent="0.25">
      <c r="A112" s="1055"/>
      <c r="B112" s="404" t="s">
        <v>376</v>
      </c>
      <c r="C112" s="402">
        <v>711</v>
      </c>
      <c r="D112" s="514">
        <v>59</v>
      </c>
      <c r="E112" s="1060"/>
      <c r="F112" s="1084"/>
      <c r="G112" s="1075"/>
    </row>
    <row r="113" spans="1:7" x14ac:dyDescent="0.25">
      <c r="A113" s="1055" t="s">
        <v>370</v>
      </c>
      <c r="B113" s="404" t="s">
        <v>375</v>
      </c>
      <c r="C113" s="402">
        <v>482</v>
      </c>
      <c r="D113" s="514">
        <v>86</v>
      </c>
      <c r="E113" s="1060">
        <v>1215</v>
      </c>
      <c r="F113" s="1084"/>
      <c r="G113" s="1075">
        <f>E113/F97*100</f>
        <v>68.916619398752132</v>
      </c>
    </row>
    <row r="114" spans="1:7" x14ac:dyDescent="0.25">
      <c r="A114" s="1055"/>
      <c r="B114" s="404" t="s">
        <v>376</v>
      </c>
      <c r="C114" s="402">
        <v>733</v>
      </c>
      <c r="D114" s="514">
        <v>61</v>
      </c>
      <c r="E114" s="1060"/>
      <c r="F114" s="1084"/>
      <c r="G114" s="1075"/>
    </row>
    <row r="115" spans="1:7" x14ac:dyDescent="0.25">
      <c r="A115" s="1055" t="s">
        <v>379</v>
      </c>
      <c r="B115" s="404" t="s">
        <v>375</v>
      </c>
      <c r="C115" s="402">
        <v>480</v>
      </c>
      <c r="D115" s="514">
        <v>85</v>
      </c>
      <c r="E115" s="1060">
        <v>1219</v>
      </c>
      <c r="F115" s="1084"/>
      <c r="G115" s="1075">
        <f>E115/F97*100</f>
        <v>69.143505388542252</v>
      </c>
    </row>
    <row r="116" spans="1:7" x14ac:dyDescent="0.25">
      <c r="A116" s="1055"/>
      <c r="B116" s="404" t="s">
        <v>376</v>
      </c>
      <c r="C116" s="402">
        <v>739</v>
      </c>
      <c r="D116" s="514">
        <v>62</v>
      </c>
      <c r="E116" s="1060"/>
      <c r="F116" s="1084"/>
      <c r="G116" s="1075"/>
    </row>
    <row r="117" spans="1:7" x14ac:dyDescent="0.25">
      <c r="A117" s="1055" t="s">
        <v>38</v>
      </c>
      <c r="B117" s="404" t="s">
        <v>375</v>
      </c>
      <c r="C117" s="402">
        <v>401</v>
      </c>
      <c r="D117" s="514">
        <v>71</v>
      </c>
      <c r="E117" s="1060">
        <v>1064</v>
      </c>
      <c r="F117" s="1084"/>
      <c r="G117" s="1075">
        <f>E117/F97*100</f>
        <v>60.351673284174701</v>
      </c>
    </row>
    <row r="118" spans="1:7" x14ac:dyDescent="0.25">
      <c r="A118" s="1055"/>
      <c r="B118" s="404" t="s">
        <v>376</v>
      </c>
      <c r="C118" s="421">
        <v>663</v>
      </c>
      <c r="D118" s="496">
        <v>55</v>
      </c>
      <c r="E118" s="1060"/>
      <c r="F118" s="1084"/>
      <c r="G118" s="1075"/>
    </row>
    <row r="119" spans="1:7" x14ac:dyDescent="0.25">
      <c r="A119" s="1055" t="s">
        <v>159</v>
      </c>
      <c r="B119" s="404" t="s">
        <v>375</v>
      </c>
      <c r="C119" s="421">
        <v>403</v>
      </c>
      <c r="D119" s="496">
        <v>72</v>
      </c>
      <c r="E119" s="1060">
        <v>1062</v>
      </c>
      <c r="F119" s="1084"/>
      <c r="G119" s="1075">
        <f>E119/F97*100</f>
        <v>60.238230289279635</v>
      </c>
    </row>
    <row r="120" spans="1:7" ht="15.75" thickBot="1" x14ac:dyDescent="0.3">
      <c r="A120" s="1056"/>
      <c r="B120" s="403" t="s">
        <v>376</v>
      </c>
      <c r="C120" s="422">
        <v>659</v>
      </c>
      <c r="D120" s="515">
        <v>55</v>
      </c>
      <c r="E120" s="1069"/>
      <c r="F120" s="1084"/>
      <c r="G120" s="1083"/>
    </row>
    <row r="121" spans="1:7" ht="28.5" customHeight="1" thickTop="1" thickBot="1" x14ac:dyDescent="0.3">
      <c r="A121" s="1079" t="s">
        <v>371</v>
      </c>
      <c r="B121" s="1079"/>
      <c r="C121" s="1079"/>
      <c r="D121" s="1079"/>
      <c r="E121" s="881">
        <v>1153.0999999999999</v>
      </c>
      <c r="F121" s="819"/>
      <c r="G121" s="820">
        <f>E121/F97*100</f>
        <v>65.405558706749858</v>
      </c>
    </row>
    <row r="122" spans="1:7" ht="28.5" customHeight="1" thickTop="1" x14ac:dyDescent="0.25">
      <c r="A122" s="1078" t="s">
        <v>2</v>
      </c>
      <c r="B122" s="1078"/>
      <c r="C122" s="1078"/>
      <c r="D122" s="1078"/>
      <c r="E122" s="1078"/>
      <c r="F122" s="336"/>
      <c r="G122" s="410"/>
    </row>
    <row r="123" spans="1:7" ht="14.25" customHeight="1" x14ac:dyDescent="0.25">
      <c r="A123" s="724"/>
      <c r="B123" s="724"/>
      <c r="C123" s="724"/>
      <c r="D123" s="724"/>
      <c r="E123" s="724"/>
      <c r="F123" s="336"/>
      <c r="G123" s="410"/>
    </row>
    <row r="124" spans="1:7" ht="14.25" customHeight="1" x14ac:dyDescent="0.25">
      <c r="A124" s="662"/>
      <c r="B124" s="662"/>
      <c r="C124" s="662"/>
      <c r="D124" s="662"/>
      <c r="E124" s="662"/>
      <c r="F124" s="336"/>
      <c r="G124" s="410"/>
    </row>
    <row r="125" spans="1:7" ht="18.75" customHeight="1" x14ac:dyDescent="0.25">
      <c r="A125" s="905" t="s">
        <v>462</v>
      </c>
      <c r="B125" s="905"/>
      <c r="C125" s="905"/>
      <c r="D125" s="905"/>
      <c r="E125" s="905"/>
      <c r="F125" s="343"/>
      <c r="G125" s="423">
        <v>60</v>
      </c>
    </row>
  </sheetData>
  <mergeCells count="174">
    <mergeCell ref="K6:K7"/>
    <mergeCell ref="K8:K9"/>
    <mergeCell ref="K10:K11"/>
    <mergeCell ref="K12:K13"/>
    <mergeCell ref="K14:K15"/>
    <mergeCell ref="K16:K17"/>
    <mergeCell ref="K18:K19"/>
    <mergeCell ref="K20:K21"/>
    <mergeCell ref="K22:K23"/>
    <mergeCell ref="B69:B70"/>
    <mergeCell ref="C69:C70"/>
    <mergeCell ref="D69:D70"/>
    <mergeCell ref="E69:E70"/>
    <mergeCell ref="F69:F70"/>
    <mergeCell ref="G69:G70"/>
    <mergeCell ref="F97:F120"/>
    <mergeCell ref="G97:G98"/>
    <mergeCell ref="G99:G100"/>
    <mergeCell ref="G101:G102"/>
    <mergeCell ref="G103:G104"/>
    <mergeCell ref="G105:G106"/>
    <mergeCell ref="G107:G108"/>
    <mergeCell ref="G109:G110"/>
    <mergeCell ref="G111:G112"/>
    <mergeCell ref="G113:G114"/>
    <mergeCell ref="G115:G116"/>
    <mergeCell ref="G117:G118"/>
    <mergeCell ref="G119:G120"/>
    <mergeCell ref="E117:E118"/>
    <mergeCell ref="A92:G92"/>
    <mergeCell ref="A95:A96"/>
    <mergeCell ref="B95:B96"/>
    <mergeCell ref="C95:C96"/>
    <mergeCell ref="A71:A73"/>
    <mergeCell ref="E71:E73"/>
    <mergeCell ref="G6:G7"/>
    <mergeCell ref="G8:G9"/>
    <mergeCell ref="G10:G11"/>
    <mergeCell ref="G12:G13"/>
    <mergeCell ref="G14:G15"/>
    <mergeCell ref="G16:G17"/>
    <mergeCell ref="G18:G19"/>
    <mergeCell ref="G20:G21"/>
    <mergeCell ref="G22:G23"/>
    <mergeCell ref="G24:G25"/>
    <mergeCell ref="G26:G27"/>
    <mergeCell ref="G28:G29"/>
    <mergeCell ref="F71:F82"/>
    <mergeCell ref="G71:G73"/>
    <mergeCell ref="G74:G76"/>
    <mergeCell ref="G77:G79"/>
    <mergeCell ref="G80:G82"/>
    <mergeCell ref="G48:G50"/>
    <mergeCell ref="G51:G53"/>
    <mergeCell ref="G54:G56"/>
    <mergeCell ref="A60:A62"/>
    <mergeCell ref="A69:A70"/>
    <mergeCell ref="A122:E122"/>
    <mergeCell ref="A125:E125"/>
    <mergeCell ref="A30:D30"/>
    <mergeCell ref="A83:D83"/>
    <mergeCell ref="A121:D121"/>
    <mergeCell ref="A94:B94"/>
    <mergeCell ref="A68:B68"/>
    <mergeCell ref="A36:B36"/>
    <mergeCell ref="A48:A50"/>
    <mergeCell ref="E48:E50"/>
    <mergeCell ref="A63:E63"/>
    <mergeCell ref="A65:E65"/>
    <mergeCell ref="A80:A82"/>
    <mergeCell ref="E80:E82"/>
    <mergeCell ref="A91:E91"/>
    <mergeCell ref="A84:E84"/>
    <mergeCell ref="A74:A76"/>
    <mergeCell ref="E74:E76"/>
    <mergeCell ref="A77:A79"/>
    <mergeCell ref="E77:E79"/>
    <mergeCell ref="A54:A56"/>
    <mergeCell ref="E54:E56"/>
    <mergeCell ref="A57:A59"/>
    <mergeCell ref="A66:G66"/>
    <mergeCell ref="A39:A41"/>
    <mergeCell ref="E39:E41"/>
    <mergeCell ref="A45:A47"/>
    <mergeCell ref="E45:E47"/>
    <mergeCell ref="F39:F62"/>
    <mergeCell ref="G39:G41"/>
    <mergeCell ref="G42:G44"/>
    <mergeCell ref="E60:E62"/>
    <mergeCell ref="G57:G59"/>
    <mergeCell ref="E57:E59"/>
    <mergeCell ref="A51:A53"/>
    <mergeCell ref="E51:E53"/>
    <mergeCell ref="G60:G62"/>
    <mergeCell ref="A33:E33"/>
    <mergeCell ref="A34:G34"/>
    <mergeCell ref="A37:A38"/>
    <mergeCell ref="B37:B38"/>
    <mergeCell ref="C37:C38"/>
    <mergeCell ref="D37:D38"/>
    <mergeCell ref="E37:E38"/>
    <mergeCell ref="F37:F38"/>
    <mergeCell ref="G37:G38"/>
    <mergeCell ref="A117:A118"/>
    <mergeCell ref="E119:E120"/>
    <mergeCell ref="A119:A120"/>
    <mergeCell ref="E113:E114"/>
    <mergeCell ref="A113:A114"/>
    <mergeCell ref="E115:E116"/>
    <mergeCell ref="A115:A116"/>
    <mergeCell ref="E109:E110"/>
    <mergeCell ref="A109:A110"/>
    <mergeCell ref="E111:E112"/>
    <mergeCell ref="A111:A112"/>
    <mergeCell ref="A103:A104"/>
    <mergeCell ref="E105:E106"/>
    <mergeCell ref="A105:A106"/>
    <mergeCell ref="E107:E108"/>
    <mergeCell ref="A107:A108"/>
    <mergeCell ref="E103:E104"/>
    <mergeCell ref="E97:E98"/>
    <mergeCell ref="A97:A98"/>
    <mergeCell ref="E99:E100"/>
    <mergeCell ref="A99:A100"/>
    <mergeCell ref="E101:E102"/>
    <mergeCell ref="A101:A102"/>
    <mergeCell ref="A1:G1"/>
    <mergeCell ref="G4:G5"/>
    <mergeCell ref="E8:E9"/>
    <mergeCell ref="E10:E11"/>
    <mergeCell ref="E12:E13"/>
    <mergeCell ref="E14:E15"/>
    <mergeCell ref="E16:E17"/>
    <mergeCell ref="E18:E19"/>
    <mergeCell ref="E20:E21"/>
    <mergeCell ref="C4:C5"/>
    <mergeCell ref="D4:D5"/>
    <mergeCell ref="B4:B5"/>
    <mergeCell ref="A4:A5"/>
    <mergeCell ref="A20:A21"/>
    <mergeCell ref="E4:E5"/>
    <mergeCell ref="F4:F5"/>
    <mergeCell ref="A6:A7"/>
    <mergeCell ref="A8:A9"/>
    <mergeCell ref="A10:A11"/>
    <mergeCell ref="A12:A13"/>
    <mergeCell ref="A14:A15"/>
    <mergeCell ref="A16:A17"/>
    <mergeCell ref="A18:A19"/>
    <mergeCell ref="E6:E7"/>
    <mergeCell ref="K24:K25"/>
    <mergeCell ref="K26:K27"/>
    <mergeCell ref="K28:K29"/>
    <mergeCell ref="A2:G2"/>
    <mergeCell ref="D95:D96"/>
    <mergeCell ref="E95:E96"/>
    <mergeCell ref="F95:F96"/>
    <mergeCell ref="G95:G96"/>
    <mergeCell ref="E22:E23"/>
    <mergeCell ref="E24:E25"/>
    <mergeCell ref="E26:E27"/>
    <mergeCell ref="A22:A23"/>
    <mergeCell ref="A24:A25"/>
    <mergeCell ref="A26:A27"/>
    <mergeCell ref="A28:A29"/>
    <mergeCell ref="E28:E29"/>
    <mergeCell ref="F6:F29"/>
    <mergeCell ref="A42:A44"/>
    <mergeCell ref="E42:E44"/>
    <mergeCell ref="A93:G93"/>
    <mergeCell ref="A67:G67"/>
    <mergeCell ref="A35:G35"/>
    <mergeCell ref="G45:G47"/>
    <mergeCell ref="A32:E32"/>
  </mergeCells>
  <printOptions horizontalCentered="1"/>
  <pageMargins left="0.31496062992126" right="0.31496062992126" top="0.74803149599999996" bottom="0.74803149606299202" header="0.31496062992126" footer="0.31496062992126"/>
  <pageSetup paperSize="9" scale="85" orientation="landscape" r:id="rId1"/>
  <rowBreaks count="1" manualBreakCount="1">
    <brk id="33" max="6"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6" tint="-0.249977111117893"/>
  </sheetPr>
  <dimension ref="A1:E21"/>
  <sheetViews>
    <sheetView rightToLeft="1" view="pageBreakPreview" zoomScale="110" zoomScaleSheetLayoutView="110" workbookViewId="0">
      <selection activeCell="D7" sqref="D7"/>
    </sheetView>
  </sheetViews>
  <sheetFormatPr defaultRowHeight="15" x14ac:dyDescent="0.25"/>
  <cols>
    <col min="1" max="5" width="16.85546875" customWidth="1"/>
  </cols>
  <sheetData>
    <row r="1" spans="1:5" ht="32.25" customHeight="1" x14ac:dyDescent="0.25">
      <c r="A1" s="907" t="s">
        <v>531</v>
      </c>
      <c r="B1" s="907"/>
      <c r="C1" s="907"/>
      <c r="D1" s="907"/>
      <c r="E1" s="907"/>
    </row>
    <row r="2" spans="1:5" ht="24.75" customHeight="1" thickBot="1" x14ac:dyDescent="0.3">
      <c r="A2" s="121" t="s">
        <v>697</v>
      </c>
      <c r="B2" s="121"/>
      <c r="E2" s="517" t="s">
        <v>440</v>
      </c>
    </row>
    <row r="3" spans="1:5" ht="27.75" customHeight="1" thickTop="1" x14ac:dyDescent="0.25">
      <c r="A3" s="914" t="s">
        <v>195</v>
      </c>
      <c r="B3" s="909" t="s">
        <v>345</v>
      </c>
      <c r="C3" s="909"/>
      <c r="D3" s="909"/>
      <c r="E3" s="914" t="s">
        <v>312</v>
      </c>
    </row>
    <row r="4" spans="1:5" ht="30" customHeight="1" x14ac:dyDescent="0.25">
      <c r="A4" s="915"/>
      <c r="B4" s="793" t="s">
        <v>309</v>
      </c>
      <c r="C4" s="809" t="s">
        <v>310</v>
      </c>
      <c r="D4" s="809" t="s">
        <v>311</v>
      </c>
      <c r="E4" s="915"/>
    </row>
    <row r="5" spans="1:5" ht="28.5" customHeight="1" x14ac:dyDescent="0.25">
      <c r="A5" s="122" t="s">
        <v>40</v>
      </c>
      <c r="B5" s="568">
        <v>13.231296</v>
      </c>
      <c r="C5" s="568">
        <v>55.550015999999999</v>
      </c>
      <c r="D5" s="568">
        <v>65.245823999999999</v>
      </c>
      <c r="E5" s="568">
        <f t="shared" ref="E5:E17" si="0">SUM(B5:D5)</f>
        <v>134.02713599999998</v>
      </c>
    </row>
    <row r="6" spans="1:5" ht="28.5" customHeight="1" x14ac:dyDescent="0.25">
      <c r="A6" s="123" t="s">
        <v>8</v>
      </c>
      <c r="B6" s="569">
        <v>81.657504000000017</v>
      </c>
      <c r="C6" s="569">
        <v>116.836128</v>
      </c>
      <c r="D6" s="569">
        <v>112.476384</v>
      </c>
      <c r="E6" s="569">
        <f t="shared" si="0"/>
        <v>310.97001599999999</v>
      </c>
    </row>
    <row r="7" spans="1:5" ht="28.5" customHeight="1" x14ac:dyDescent="0.25">
      <c r="A7" s="123" t="s">
        <v>16</v>
      </c>
      <c r="B7" s="569">
        <v>101.270304</v>
      </c>
      <c r="C7" s="569">
        <v>168.20352000000003</v>
      </c>
      <c r="D7" s="569">
        <v>126.500832</v>
      </c>
      <c r="E7" s="569">
        <f t="shared" si="0"/>
        <v>395.97465600000004</v>
      </c>
    </row>
    <row r="8" spans="1:5" ht="28.5" customHeight="1" x14ac:dyDescent="0.25">
      <c r="A8" s="123" t="s">
        <v>10</v>
      </c>
      <c r="B8" s="569">
        <v>58.397759999999998</v>
      </c>
      <c r="C8" s="569">
        <v>138.72384</v>
      </c>
      <c r="D8" s="569">
        <v>124.23455999999999</v>
      </c>
      <c r="E8" s="569">
        <f t="shared" si="0"/>
        <v>321.35615999999999</v>
      </c>
    </row>
    <row r="9" spans="1:5" ht="28.5" customHeight="1" x14ac:dyDescent="0.25">
      <c r="A9" s="123" t="s">
        <v>11</v>
      </c>
      <c r="B9" s="569">
        <v>203.3424</v>
      </c>
      <c r="C9" s="569">
        <v>212.88960000000003</v>
      </c>
      <c r="D9" s="569">
        <v>92.448000000000008</v>
      </c>
      <c r="E9" s="569">
        <f t="shared" si="0"/>
        <v>508.68000000000006</v>
      </c>
    </row>
    <row r="10" spans="1:5" ht="28.5" customHeight="1" x14ac:dyDescent="0.25">
      <c r="A10" s="123" t="s">
        <v>12</v>
      </c>
      <c r="B10" s="569">
        <v>57.715200000000003</v>
      </c>
      <c r="C10" s="569">
        <v>73.267200000000003</v>
      </c>
      <c r="D10" s="569">
        <v>67.132800000000003</v>
      </c>
      <c r="E10" s="569">
        <f t="shared" si="0"/>
        <v>198.11520000000002</v>
      </c>
    </row>
    <row r="11" spans="1:5" ht="28.5" customHeight="1" x14ac:dyDescent="0.25">
      <c r="A11" s="123" t="s">
        <v>13</v>
      </c>
      <c r="B11" s="569">
        <v>13.824</v>
      </c>
      <c r="C11" s="569">
        <v>47.796480000000003</v>
      </c>
      <c r="D11" s="569">
        <v>101.26080000000002</v>
      </c>
      <c r="E11" s="569">
        <f t="shared" si="0"/>
        <v>162.88128</v>
      </c>
    </row>
    <row r="12" spans="1:5" ht="28.5" customHeight="1" x14ac:dyDescent="0.25">
      <c r="A12" s="123" t="s">
        <v>17</v>
      </c>
      <c r="B12" s="569">
        <v>26.913600000000002</v>
      </c>
      <c r="C12" s="569">
        <v>53.611200000000004</v>
      </c>
      <c r="D12" s="569">
        <v>97.718399999999988</v>
      </c>
      <c r="E12" s="569">
        <f t="shared" si="0"/>
        <v>178.2432</v>
      </c>
    </row>
    <row r="13" spans="1:5" ht="28.5" customHeight="1" x14ac:dyDescent="0.25">
      <c r="A13" s="123" t="s">
        <v>15</v>
      </c>
      <c r="B13" s="569">
        <v>32.166719999999998</v>
      </c>
      <c r="C13" s="569">
        <v>66.519360000000006</v>
      </c>
      <c r="D13" s="569">
        <v>118.1088</v>
      </c>
      <c r="E13" s="569">
        <f t="shared" si="0"/>
        <v>216.79488000000001</v>
      </c>
    </row>
    <row r="14" spans="1:5" ht="28.5" customHeight="1" x14ac:dyDescent="0.25">
      <c r="A14" s="124" t="s">
        <v>158</v>
      </c>
      <c r="B14" s="569">
        <v>25.488</v>
      </c>
      <c r="C14" s="569">
        <v>73.146239999999992</v>
      </c>
      <c r="D14" s="569">
        <v>138.75839999999999</v>
      </c>
      <c r="E14" s="569">
        <f t="shared" si="0"/>
        <v>237.39263999999997</v>
      </c>
    </row>
    <row r="15" spans="1:5" ht="28.5" customHeight="1" x14ac:dyDescent="0.25">
      <c r="A15" s="124" t="s">
        <v>38</v>
      </c>
      <c r="B15" s="570">
        <v>6.27264</v>
      </c>
      <c r="C15" s="570">
        <v>46.500479999999996</v>
      </c>
      <c r="D15" s="570">
        <v>49.844160000000002</v>
      </c>
      <c r="E15" s="570">
        <f t="shared" si="0"/>
        <v>102.61727999999999</v>
      </c>
    </row>
    <row r="16" spans="1:5" ht="28.5" customHeight="1" thickBot="1" x14ac:dyDescent="0.3">
      <c r="A16" s="125" t="s">
        <v>159</v>
      </c>
      <c r="B16" s="882">
        <v>13.659840000000001</v>
      </c>
      <c r="C16" s="882">
        <v>78.477120000000014</v>
      </c>
      <c r="D16" s="882">
        <v>56.674943999999996</v>
      </c>
      <c r="E16" s="882">
        <f t="shared" si="0"/>
        <v>148.81190400000003</v>
      </c>
    </row>
    <row r="17" spans="1:5" ht="28.5" customHeight="1" thickTop="1" thickBot="1" x14ac:dyDescent="0.3">
      <c r="A17" s="883" t="s">
        <v>176</v>
      </c>
      <c r="B17" s="884">
        <f>SUM(B5:B16)</f>
        <v>633.93926399999998</v>
      </c>
      <c r="C17" s="885">
        <f>SUM(C5:C16)</f>
        <v>1131.5211840000002</v>
      </c>
      <c r="D17" s="884">
        <f>SUM(D5:D16)</f>
        <v>1150.403904</v>
      </c>
      <c r="E17" s="884">
        <f t="shared" si="0"/>
        <v>2915.8643520000005</v>
      </c>
    </row>
    <row r="18" spans="1:5" ht="24.75" customHeight="1" thickTop="1" x14ac:dyDescent="0.25">
      <c r="A18" s="953" t="s">
        <v>2</v>
      </c>
      <c r="B18" s="953"/>
      <c r="C18" s="953"/>
      <c r="D18" s="109"/>
    </row>
    <row r="19" spans="1:5" ht="20.25" customHeight="1" x14ac:dyDescent="0.25">
      <c r="D19" s="252"/>
      <c r="E19" s="252"/>
    </row>
    <row r="20" spans="1:5" ht="14.45" customHeight="1" x14ac:dyDescent="0.25"/>
    <row r="21" spans="1:5" ht="20.25" customHeight="1" x14ac:dyDescent="0.25">
      <c r="A21" s="905" t="s">
        <v>462</v>
      </c>
      <c r="B21" s="905"/>
      <c r="C21" s="905"/>
      <c r="D21" s="905"/>
      <c r="E21" s="591">
        <v>61</v>
      </c>
    </row>
  </sheetData>
  <mergeCells count="6">
    <mergeCell ref="A21:D21"/>
    <mergeCell ref="E3:E4"/>
    <mergeCell ref="A1:E1"/>
    <mergeCell ref="B3:D3"/>
    <mergeCell ref="A3:A4"/>
    <mergeCell ref="A18:C18"/>
  </mergeCells>
  <printOptions horizontalCentered="1"/>
  <pageMargins left="0.51181102362204722" right="0.51181102362204722" top="0.55118110236220474" bottom="0.55118110236220474" header="0.31496062992125984" footer="0.31496062992125984"/>
  <pageSetup paperSize="9" scale="9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tint="-0.249977111117893"/>
  </sheetPr>
  <dimension ref="B1:N21"/>
  <sheetViews>
    <sheetView rightToLeft="1" view="pageBreakPreview" zoomScaleSheetLayoutView="100" workbookViewId="0">
      <selection activeCell="L28" sqref="L28"/>
    </sheetView>
  </sheetViews>
  <sheetFormatPr defaultRowHeight="15" x14ac:dyDescent="0.25"/>
  <cols>
    <col min="1" max="1" width="9" customWidth="1"/>
    <col min="2" max="2" width="15.5703125" customWidth="1"/>
    <col min="3" max="15" width="9" customWidth="1"/>
    <col min="22" max="22" width="8.85546875" customWidth="1"/>
  </cols>
  <sheetData>
    <row r="1" spans="2:14" ht="1.5" customHeight="1" x14ac:dyDescent="0.25">
      <c r="B1" s="907"/>
      <c r="C1" s="907"/>
      <c r="D1" s="907"/>
      <c r="E1" s="907"/>
      <c r="F1" s="907"/>
      <c r="G1" s="907"/>
      <c r="H1" s="907"/>
      <c r="I1" s="907"/>
      <c r="J1" s="907"/>
      <c r="K1" s="907"/>
      <c r="L1" s="907"/>
      <c r="M1" s="907"/>
      <c r="N1" s="907"/>
    </row>
    <row r="2" spans="2:14" ht="38.25" customHeight="1" x14ac:dyDescent="0.25">
      <c r="B2" s="907" t="s">
        <v>641</v>
      </c>
      <c r="C2" s="907"/>
      <c r="D2" s="907"/>
      <c r="E2" s="907"/>
      <c r="F2" s="907"/>
      <c r="G2" s="907"/>
      <c r="H2" s="907"/>
      <c r="I2" s="907"/>
      <c r="J2" s="907"/>
      <c r="K2" s="907"/>
      <c r="L2" s="907"/>
      <c r="M2" s="907"/>
      <c r="N2" s="907"/>
    </row>
    <row r="3" spans="2:14" ht="30" customHeight="1" thickBot="1" x14ac:dyDescent="0.3">
      <c r="B3" s="121" t="s">
        <v>597</v>
      </c>
      <c r="C3" s="121"/>
      <c r="D3" s="121"/>
      <c r="F3" s="311"/>
      <c r="G3" s="1086" t="s">
        <v>619</v>
      </c>
      <c r="H3" s="1086"/>
      <c r="I3" s="1086"/>
      <c r="J3" s="311"/>
      <c r="K3" s="1086"/>
      <c r="L3" s="1086"/>
      <c r="M3" s="121"/>
      <c r="N3" s="305" t="s">
        <v>441</v>
      </c>
    </row>
    <row r="4" spans="2:14" ht="29.25" customHeight="1" thickTop="1" x14ac:dyDescent="0.25">
      <c r="B4" s="917" t="s">
        <v>333</v>
      </c>
      <c r="C4" s="732"/>
      <c r="D4" s="732"/>
      <c r="E4" s="732"/>
      <c r="F4" s="732"/>
      <c r="G4" s="950" t="s">
        <v>259</v>
      </c>
      <c r="H4" s="950"/>
      <c r="I4" s="950"/>
      <c r="J4" s="732"/>
      <c r="K4" s="732"/>
      <c r="L4" s="732"/>
      <c r="M4" s="732"/>
      <c r="N4" s="732"/>
    </row>
    <row r="5" spans="2:14" ht="29.25" customHeight="1" x14ac:dyDescent="0.25">
      <c r="B5" s="918"/>
      <c r="C5" s="787" t="s">
        <v>586</v>
      </c>
      <c r="D5" s="787" t="s">
        <v>8</v>
      </c>
      <c r="E5" s="787" t="s">
        <v>16</v>
      </c>
      <c r="F5" s="787" t="s">
        <v>10</v>
      </c>
      <c r="G5" s="787" t="s">
        <v>11</v>
      </c>
      <c r="H5" s="787" t="s">
        <v>12</v>
      </c>
      <c r="I5" s="787" t="s">
        <v>13</v>
      </c>
      <c r="J5" s="787" t="s">
        <v>17</v>
      </c>
      <c r="K5" s="787" t="s">
        <v>15</v>
      </c>
      <c r="L5" s="787" t="s">
        <v>160</v>
      </c>
      <c r="M5" s="787" t="s">
        <v>161</v>
      </c>
      <c r="N5" s="787" t="s">
        <v>162</v>
      </c>
    </row>
    <row r="6" spans="2:14" ht="38.25" customHeight="1" thickBot="1" x14ac:dyDescent="0.3">
      <c r="B6" s="31" t="s">
        <v>328</v>
      </c>
      <c r="C6" s="332">
        <v>4.9400000000000004</v>
      </c>
      <c r="D6" s="332">
        <v>32.590000000000003</v>
      </c>
      <c r="E6" s="332">
        <v>37.81</v>
      </c>
      <c r="F6" s="332">
        <v>22.53</v>
      </c>
      <c r="G6" s="332">
        <v>75.91935483870968</v>
      </c>
      <c r="H6" s="332">
        <v>22.266666666666666</v>
      </c>
      <c r="I6" s="332">
        <v>5.161290322580645</v>
      </c>
      <c r="J6" s="332">
        <v>10.048387096774194</v>
      </c>
      <c r="K6" s="332">
        <v>12.41</v>
      </c>
      <c r="L6" s="332">
        <v>9.52</v>
      </c>
      <c r="M6" s="332">
        <v>2.42</v>
      </c>
      <c r="N6" s="332">
        <v>5.0999999999999996</v>
      </c>
    </row>
    <row r="7" spans="2:14" ht="22.5" customHeight="1" thickTop="1" x14ac:dyDescent="0.25">
      <c r="B7" s="235"/>
      <c r="C7" s="235"/>
      <c r="D7" s="235"/>
      <c r="E7" s="235"/>
      <c r="F7" s="235"/>
      <c r="G7" s="235"/>
      <c r="H7" s="235"/>
      <c r="I7" s="235"/>
      <c r="J7" s="235"/>
      <c r="K7" s="204"/>
      <c r="L7" s="204"/>
      <c r="M7" s="204"/>
      <c r="N7" s="204"/>
    </row>
    <row r="8" spans="2:14" ht="30" customHeight="1" thickBot="1" x14ac:dyDescent="0.3">
      <c r="C8" s="311"/>
      <c r="D8" s="311"/>
      <c r="F8" s="311"/>
      <c r="G8" s="1086" t="s">
        <v>661</v>
      </c>
      <c r="H8" s="1086"/>
      <c r="I8" s="1086"/>
      <c r="J8" s="311"/>
      <c r="K8" s="1086"/>
      <c r="L8" s="1086"/>
      <c r="M8" s="311"/>
      <c r="N8" s="311"/>
    </row>
    <row r="9" spans="2:14" ht="30.75" customHeight="1" thickTop="1" x14ac:dyDescent="0.25">
      <c r="B9" s="917" t="s">
        <v>333</v>
      </c>
      <c r="C9" s="732"/>
      <c r="D9" s="732"/>
      <c r="E9" s="732"/>
      <c r="F9" s="732"/>
      <c r="G9" s="950" t="s">
        <v>259</v>
      </c>
      <c r="H9" s="950"/>
      <c r="I9" s="950"/>
      <c r="J9" s="732"/>
      <c r="K9" s="732"/>
      <c r="L9" s="732"/>
      <c r="M9" s="732"/>
      <c r="N9" s="732"/>
    </row>
    <row r="10" spans="2:14" ht="29.25" customHeight="1" x14ac:dyDescent="0.25">
      <c r="B10" s="918"/>
      <c r="C10" s="787" t="s">
        <v>586</v>
      </c>
      <c r="D10" s="789" t="s">
        <v>8</v>
      </c>
      <c r="E10" s="789" t="s">
        <v>16</v>
      </c>
      <c r="F10" s="789" t="s">
        <v>10</v>
      </c>
      <c r="G10" s="789" t="s">
        <v>11</v>
      </c>
      <c r="H10" s="789" t="s">
        <v>12</v>
      </c>
      <c r="I10" s="787" t="s">
        <v>13</v>
      </c>
      <c r="J10" s="789" t="s">
        <v>17</v>
      </c>
      <c r="K10" s="789" t="s">
        <v>15</v>
      </c>
      <c r="L10" s="789" t="s">
        <v>160</v>
      </c>
      <c r="M10" s="789" t="s">
        <v>587</v>
      </c>
      <c r="N10" s="789" t="s">
        <v>162</v>
      </c>
    </row>
    <row r="11" spans="2:14" ht="36" customHeight="1" thickBot="1" x14ac:dyDescent="0.3">
      <c r="B11" s="613" t="s">
        <v>328</v>
      </c>
      <c r="C11" s="332">
        <v>20.74</v>
      </c>
      <c r="D11" s="332">
        <v>46.629999999999995</v>
      </c>
      <c r="E11" s="332">
        <v>62.8</v>
      </c>
      <c r="F11" s="332">
        <v>53.519999999999996</v>
      </c>
      <c r="G11" s="332">
        <v>79.483870967741936</v>
      </c>
      <c r="H11" s="332">
        <v>28.266666666666666</v>
      </c>
      <c r="I11" s="332">
        <v>17.845161290322579</v>
      </c>
      <c r="J11" s="332">
        <v>20.016129032258064</v>
      </c>
      <c r="K11" s="332">
        <v>25.663333333333334</v>
      </c>
      <c r="L11" s="332">
        <v>27.309677419354841</v>
      </c>
      <c r="M11" s="332">
        <v>17.940000000000001</v>
      </c>
      <c r="N11" s="332">
        <v>29.3</v>
      </c>
    </row>
    <row r="12" spans="2:14" ht="29.25" customHeight="1" thickTop="1" x14ac:dyDescent="0.25">
      <c r="B12" s="21"/>
      <c r="C12" s="112"/>
      <c r="D12" s="112"/>
      <c r="E12" s="112"/>
      <c r="F12" s="112"/>
      <c r="G12" s="112"/>
      <c r="H12" s="234"/>
      <c r="I12" s="21"/>
      <c r="J12" s="112"/>
      <c r="K12" s="112"/>
      <c r="L12" s="112"/>
      <c r="M12" s="112"/>
      <c r="N12" s="112"/>
    </row>
    <row r="13" spans="2:14" ht="30" customHeight="1" thickBot="1" x14ac:dyDescent="0.3">
      <c r="B13" s="311"/>
      <c r="C13" s="311"/>
      <c r="D13" s="311"/>
      <c r="F13" s="311"/>
      <c r="G13" s="1086" t="s">
        <v>621</v>
      </c>
      <c r="H13" s="1086"/>
      <c r="I13" s="1086"/>
      <c r="J13" s="311"/>
      <c r="K13" s="1086"/>
      <c r="L13" s="1086"/>
      <c r="M13" s="311"/>
      <c r="N13" s="311"/>
    </row>
    <row r="14" spans="2:14" ht="27" customHeight="1" thickTop="1" x14ac:dyDescent="0.25">
      <c r="B14" s="917" t="s">
        <v>333</v>
      </c>
      <c r="C14" s="732"/>
      <c r="D14" s="732"/>
      <c r="E14" s="732"/>
      <c r="F14" s="732"/>
      <c r="G14" s="950" t="s">
        <v>259</v>
      </c>
      <c r="H14" s="950"/>
      <c r="I14" s="950"/>
      <c r="J14" s="732"/>
      <c r="K14" s="732"/>
      <c r="L14" s="732"/>
      <c r="M14" s="732"/>
      <c r="N14" s="732"/>
    </row>
    <row r="15" spans="2:14" ht="29.25" customHeight="1" x14ac:dyDescent="0.25">
      <c r="B15" s="918"/>
      <c r="C15" s="787" t="s">
        <v>586</v>
      </c>
      <c r="D15" s="787" t="s">
        <v>8</v>
      </c>
      <c r="E15" s="787" t="s">
        <v>16</v>
      </c>
      <c r="F15" s="787" t="s">
        <v>10</v>
      </c>
      <c r="G15" s="787" t="s">
        <v>11</v>
      </c>
      <c r="H15" s="787" t="s">
        <v>12</v>
      </c>
      <c r="I15" s="787" t="s">
        <v>13</v>
      </c>
      <c r="J15" s="787" t="s">
        <v>17</v>
      </c>
      <c r="K15" s="787" t="s">
        <v>15</v>
      </c>
      <c r="L15" s="787" t="s">
        <v>160</v>
      </c>
      <c r="M15" s="787" t="s">
        <v>161</v>
      </c>
      <c r="N15" s="787" t="s">
        <v>162</v>
      </c>
    </row>
    <row r="16" spans="2:14" ht="38.25" customHeight="1" thickBot="1" x14ac:dyDescent="0.3">
      <c r="B16" s="613" t="s">
        <v>329</v>
      </c>
      <c r="C16" s="332">
        <v>24.36</v>
      </c>
      <c r="D16" s="332">
        <v>44.89</v>
      </c>
      <c r="E16" s="332">
        <v>47.230000000000004</v>
      </c>
      <c r="F16" s="332">
        <v>47.93</v>
      </c>
      <c r="G16" s="332">
        <v>34.516129032258064</v>
      </c>
      <c r="H16" s="332">
        <v>25.9</v>
      </c>
      <c r="I16" s="332">
        <v>37.806451612903231</v>
      </c>
      <c r="J16" s="332">
        <v>36.483870967741936</v>
      </c>
      <c r="K16" s="332">
        <v>45.566666666666663</v>
      </c>
      <c r="L16" s="332">
        <v>51.806451612903224</v>
      </c>
      <c r="M16" s="332">
        <v>19.23</v>
      </c>
      <c r="N16" s="332">
        <v>21.16</v>
      </c>
    </row>
    <row r="17" spans="2:14" ht="30" customHeight="1" thickTop="1" x14ac:dyDescent="0.25">
      <c r="B17" s="953" t="s">
        <v>2</v>
      </c>
      <c r="C17" s="953"/>
      <c r="D17" s="953"/>
      <c r="E17" s="953"/>
      <c r="F17" s="953"/>
    </row>
    <row r="19" spans="2:14" ht="23.25" customHeight="1" x14ac:dyDescent="0.25"/>
    <row r="21" spans="2:14" ht="21.75" customHeight="1" x14ac:dyDescent="0.25">
      <c r="B21" s="905" t="s">
        <v>462</v>
      </c>
      <c r="C21" s="905"/>
      <c r="D21" s="905"/>
      <c r="E21" s="905"/>
      <c r="F21" s="905"/>
      <c r="G21" s="506"/>
      <c r="H21" s="506"/>
      <c r="I21" s="506"/>
      <c r="J21" s="506"/>
      <c r="K21" s="506"/>
      <c r="L21" s="506"/>
      <c r="M21" s="594">
        <v>62</v>
      </c>
      <c r="N21" s="506"/>
    </row>
  </sheetData>
  <mergeCells count="16">
    <mergeCell ref="B21:F21"/>
    <mergeCell ref="B14:B15"/>
    <mergeCell ref="B9:B10"/>
    <mergeCell ref="B17:F17"/>
    <mergeCell ref="K13:L13"/>
    <mergeCell ref="G9:I9"/>
    <mergeCell ref="G14:I14"/>
    <mergeCell ref="G13:I13"/>
    <mergeCell ref="B1:N1"/>
    <mergeCell ref="B2:N2"/>
    <mergeCell ref="B4:B5"/>
    <mergeCell ref="K3:L3"/>
    <mergeCell ref="K8:L8"/>
    <mergeCell ref="G4:I4"/>
    <mergeCell ref="G8:I8"/>
    <mergeCell ref="G3:I3"/>
  </mergeCells>
  <printOptions horizontalCentered="1"/>
  <pageMargins left="0.23622047244094499" right="0.23622047244094499" top="0.511811023622047" bottom="0.511811023622047" header="0.31496062992126" footer="0.31496062992126"/>
  <pageSetup paperSize="9" scale="9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6" tint="-0.249977111117893"/>
  </sheetPr>
  <dimension ref="B1:O25"/>
  <sheetViews>
    <sheetView rightToLeft="1" view="pageBreakPreview" topLeftCell="A10" zoomScaleNormal="100" zoomScaleSheetLayoutView="100" workbookViewId="0">
      <selection activeCell="B17" sqref="B16:O17"/>
    </sheetView>
  </sheetViews>
  <sheetFormatPr defaultRowHeight="15" x14ac:dyDescent="0.25"/>
  <cols>
    <col min="2" max="2" width="7.7109375" customWidth="1"/>
    <col min="3" max="3" width="15" customWidth="1"/>
    <col min="16" max="16" width="9.140625" customWidth="1"/>
  </cols>
  <sheetData>
    <row r="1" spans="2:15" ht="32.25" customHeight="1" x14ac:dyDescent="0.25">
      <c r="B1" s="1087" t="s">
        <v>530</v>
      </c>
      <c r="C1" s="1087"/>
      <c r="D1" s="1087"/>
      <c r="E1" s="1087"/>
      <c r="F1" s="1087"/>
      <c r="G1" s="1087"/>
      <c r="H1" s="1087"/>
      <c r="I1" s="1087"/>
      <c r="J1" s="1087"/>
      <c r="K1" s="1087"/>
      <c r="L1" s="1087"/>
      <c r="M1" s="1087"/>
      <c r="N1" s="1087"/>
      <c r="O1" s="1087"/>
    </row>
    <row r="2" spans="2:15" ht="24.75" customHeight="1" thickBot="1" x14ac:dyDescent="0.3">
      <c r="B2" s="908" t="s">
        <v>598</v>
      </c>
      <c r="C2" s="908"/>
      <c r="D2" s="351"/>
      <c r="E2" s="351"/>
      <c r="F2" s="1087" t="s">
        <v>619</v>
      </c>
      <c r="G2" s="1087"/>
      <c r="H2" s="1087"/>
      <c r="I2" s="1087"/>
      <c r="J2" s="1087"/>
      <c r="K2" s="1087"/>
      <c r="L2" s="351"/>
      <c r="M2" s="351"/>
      <c r="N2" s="351"/>
      <c r="O2" s="305" t="s">
        <v>327</v>
      </c>
    </row>
    <row r="3" spans="2:15" ht="19.5" customHeight="1" thickTop="1" x14ac:dyDescent="0.25">
      <c r="B3" s="1088" t="s">
        <v>377</v>
      </c>
      <c r="C3" s="909" t="s">
        <v>195</v>
      </c>
      <c r="D3" s="909"/>
      <c r="E3" s="909"/>
      <c r="F3" s="909"/>
      <c r="G3" s="909"/>
      <c r="H3" s="909"/>
      <c r="I3" s="909"/>
      <c r="J3" s="909"/>
      <c r="K3" s="909"/>
      <c r="L3" s="909"/>
      <c r="M3" s="909"/>
      <c r="N3" s="909"/>
      <c r="O3" s="909"/>
    </row>
    <row r="4" spans="2:15" ht="21.75" customHeight="1" x14ac:dyDescent="0.25">
      <c r="B4" s="1089"/>
      <c r="C4" s="810" t="s">
        <v>378</v>
      </c>
      <c r="D4" s="810" t="s">
        <v>40</v>
      </c>
      <c r="E4" s="810" t="s">
        <v>8</v>
      </c>
      <c r="F4" s="810" t="s">
        <v>16</v>
      </c>
      <c r="G4" s="810" t="s">
        <v>10</v>
      </c>
      <c r="H4" s="810" t="s">
        <v>368</v>
      </c>
      <c r="I4" s="810" t="s">
        <v>12</v>
      </c>
      <c r="J4" s="810" t="s">
        <v>13</v>
      </c>
      <c r="K4" s="810" t="s">
        <v>369</v>
      </c>
      <c r="L4" s="810" t="s">
        <v>370</v>
      </c>
      <c r="M4" s="801" t="s">
        <v>379</v>
      </c>
      <c r="N4" s="801" t="s">
        <v>38</v>
      </c>
      <c r="O4" s="801" t="s">
        <v>39</v>
      </c>
    </row>
    <row r="5" spans="2:15" ht="23.25" customHeight="1" x14ac:dyDescent="0.25">
      <c r="B5" s="1092" t="s">
        <v>380</v>
      </c>
      <c r="C5" s="619" t="s">
        <v>588</v>
      </c>
      <c r="D5" s="416">
        <v>4.9400000000000004</v>
      </c>
      <c r="E5" s="416">
        <v>32.590000000000003</v>
      </c>
      <c r="F5" s="415">
        <v>37.81</v>
      </c>
      <c r="G5" s="415">
        <v>22.53</v>
      </c>
      <c r="H5" s="416">
        <v>68.91935483870968</v>
      </c>
      <c r="I5" s="416">
        <v>22.266666666666666</v>
      </c>
      <c r="J5" s="416">
        <v>5.161290322580645</v>
      </c>
      <c r="K5" s="416">
        <v>10.048387096774194</v>
      </c>
      <c r="L5" s="415">
        <v>12.41</v>
      </c>
      <c r="M5" s="416">
        <v>9.5161290322580641</v>
      </c>
      <c r="N5" s="415">
        <v>2.42</v>
      </c>
      <c r="O5" s="416">
        <v>5.0999999999999996</v>
      </c>
    </row>
    <row r="6" spans="2:15" ht="23.25" customHeight="1" x14ac:dyDescent="0.25">
      <c r="B6" s="1093"/>
      <c r="C6" s="852" t="s">
        <v>589</v>
      </c>
      <c r="D6" s="419">
        <v>0</v>
      </c>
      <c r="E6" s="419">
        <v>0</v>
      </c>
      <c r="F6" s="419">
        <v>0</v>
      </c>
      <c r="G6" s="419">
        <v>0</v>
      </c>
      <c r="H6" s="419">
        <v>2.838709677419355</v>
      </c>
      <c r="I6" s="419">
        <v>0</v>
      </c>
      <c r="J6" s="419">
        <v>0</v>
      </c>
      <c r="K6" s="419">
        <v>0</v>
      </c>
      <c r="L6" s="419">
        <v>0</v>
      </c>
      <c r="M6" s="419">
        <v>0</v>
      </c>
      <c r="N6" s="419">
        <v>0</v>
      </c>
      <c r="O6" s="419">
        <v>0</v>
      </c>
    </row>
    <row r="7" spans="2:15" ht="23.25" customHeight="1" x14ac:dyDescent="0.25">
      <c r="B7" s="813" t="s">
        <v>381</v>
      </c>
      <c r="C7" s="814" t="s">
        <v>382</v>
      </c>
      <c r="D7" s="815">
        <v>0</v>
      </c>
      <c r="E7" s="815">
        <v>0</v>
      </c>
      <c r="F7" s="815">
        <v>0</v>
      </c>
      <c r="G7" s="815">
        <v>0</v>
      </c>
      <c r="H7" s="815">
        <v>4.161290322580645</v>
      </c>
      <c r="I7" s="815">
        <v>0</v>
      </c>
      <c r="J7" s="815">
        <v>0</v>
      </c>
      <c r="K7" s="815">
        <v>0</v>
      </c>
      <c r="L7" s="815">
        <v>0</v>
      </c>
      <c r="M7" s="815">
        <v>0</v>
      </c>
      <c r="N7" s="815">
        <v>0</v>
      </c>
      <c r="O7" s="815">
        <v>0</v>
      </c>
    </row>
    <row r="8" spans="2:15" ht="22.5" customHeight="1" thickBot="1" x14ac:dyDescent="0.3">
      <c r="B8" s="1090" t="s">
        <v>176</v>
      </c>
      <c r="C8" s="1090"/>
      <c r="D8" s="518">
        <f t="shared" ref="D8:O8" si="0">SUM(D5:D7)</f>
        <v>4.9400000000000004</v>
      </c>
      <c r="E8" s="518">
        <f t="shared" si="0"/>
        <v>32.590000000000003</v>
      </c>
      <c r="F8" s="518">
        <f t="shared" si="0"/>
        <v>37.81</v>
      </c>
      <c r="G8" s="518">
        <f t="shared" si="0"/>
        <v>22.53</v>
      </c>
      <c r="H8" s="518">
        <f t="shared" si="0"/>
        <v>75.91935483870968</v>
      </c>
      <c r="I8" s="518">
        <f t="shared" si="0"/>
        <v>22.266666666666666</v>
      </c>
      <c r="J8" s="518">
        <f t="shared" si="0"/>
        <v>5.161290322580645</v>
      </c>
      <c r="K8" s="518">
        <f t="shared" si="0"/>
        <v>10.048387096774194</v>
      </c>
      <c r="L8" s="518">
        <f t="shared" si="0"/>
        <v>12.41</v>
      </c>
      <c r="M8" s="518">
        <f t="shared" si="0"/>
        <v>9.5161290322580641</v>
      </c>
      <c r="N8" s="518">
        <f t="shared" si="0"/>
        <v>2.42</v>
      </c>
      <c r="O8" s="518">
        <f t="shared" si="0"/>
        <v>5.0999999999999996</v>
      </c>
    </row>
    <row r="9" spans="2:15" ht="32.25" customHeight="1" thickTop="1" thickBot="1" x14ac:dyDescent="0.3">
      <c r="B9" s="1091" t="s">
        <v>622</v>
      </c>
      <c r="C9" s="1091"/>
      <c r="D9" s="1091"/>
      <c r="E9" s="1091"/>
      <c r="F9" s="1091"/>
      <c r="G9" s="1091"/>
      <c r="H9" s="1091"/>
      <c r="I9" s="1091"/>
      <c r="J9" s="1091"/>
      <c r="K9" s="1091"/>
      <c r="L9" s="1091"/>
      <c r="M9" s="1091"/>
      <c r="N9" s="1091"/>
      <c r="O9" s="1091"/>
    </row>
    <row r="10" spans="2:15" ht="21.75" customHeight="1" thickTop="1" x14ac:dyDescent="0.25">
      <c r="B10" s="1088" t="s">
        <v>377</v>
      </c>
      <c r="C10" s="909" t="s">
        <v>195</v>
      </c>
      <c r="D10" s="909"/>
      <c r="E10" s="909"/>
      <c r="F10" s="909"/>
      <c r="G10" s="909"/>
      <c r="H10" s="909"/>
      <c r="I10" s="909"/>
      <c r="J10" s="909"/>
      <c r="K10" s="909"/>
      <c r="L10" s="909"/>
      <c r="M10" s="909"/>
      <c r="N10" s="909"/>
      <c r="O10" s="909"/>
    </row>
    <row r="11" spans="2:15" ht="23.25" customHeight="1" x14ac:dyDescent="0.25">
      <c r="B11" s="1089"/>
      <c r="C11" s="810" t="s">
        <v>378</v>
      </c>
      <c r="D11" s="810" t="s">
        <v>40</v>
      </c>
      <c r="E11" s="810" t="s">
        <v>8</v>
      </c>
      <c r="F11" s="810" t="s">
        <v>16</v>
      </c>
      <c r="G11" s="810" t="s">
        <v>10</v>
      </c>
      <c r="H11" s="810" t="s">
        <v>368</v>
      </c>
      <c r="I11" s="810" t="s">
        <v>12</v>
      </c>
      <c r="J11" s="810" t="s">
        <v>13</v>
      </c>
      <c r="K11" s="810" t="s">
        <v>369</v>
      </c>
      <c r="L11" s="810" t="s">
        <v>370</v>
      </c>
      <c r="M11" s="801" t="s">
        <v>379</v>
      </c>
      <c r="N11" s="801" t="s">
        <v>38</v>
      </c>
      <c r="O11" s="801" t="s">
        <v>39</v>
      </c>
    </row>
    <row r="12" spans="2:15" ht="23.25" customHeight="1" x14ac:dyDescent="0.25">
      <c r="B12" s="1094" t="s">
        <v>380</v>
      </c>
      <c r="C12" s="618" t="s">
        <v>383</v>
      </c>
      <c r="D12" s="416">
        <v>3.85</v>
      </c>
      <c r="E12" s="416">
        <v>19.59</v>
      </c>
      <c r="F12" s="415">
        <v>31.74</v>
      </c>
      <c r="G12" s="415">
        <v>18.75</v>
      </c>
      <c r="H12" s="416">
        <v>50.032258064516128</v>
      </c>
      <c r="I12" s="416">
        <v>9.5333333333333332</v>
      </c>
      <c r="J12" s="416">
        <v>2.4838709677419355</v>
      </c>
      <c r="K12" s="416">
        <v>2.3225806451612905</v>
      </c>
      <c r="L12" s="416">
        <v>2.5</v>
      </c>
      <c r="M12" s="416">
        <v>2.5483870967741935</v>
      </c>
      <c r="N12" s="416">
        <v>1.78</v>
      </c>
      <c r="O12" s="416">
        <v>2.82</v>
      </c>
    </row>
    <row r="13" spans="2:15" ht="23.25" customHeight="1" x14ac:dyDescent="0.25">
      <c r="B13" s="1095"/>
      <c r="C13" s="620" t="s">
        <v>384</v>
      </c>
      <c r="D13" s="417">
        <v>1.5</v>
      </c>
      <c r="E13" s="417">
        <v>2</v>
      </c>
      <c r="F13" s="417">
        <v>1.73</v>
      </c>
      <c r="G13" s="417">
        <v>2.1</v>
      </c>
      <c r="H13" s="417">
        <v>5.903225806451613</v>
      </c>
      <c r="I13" s="417">
        <v>0.78333333333333333</v>
      </c>
      <c r="J13" s="417">
        <v>0.70967741935483875</v>
      </c>
      <c r="K13" s="417">
        <v>0.22580645161290322</v>
      </c>
      <c r="L13" s="417">
        <v>0.51666666666666672</v>
      </c>
      <c r="M13" s="417">
        <v>0.77419354838709675</v>
      </c>
      <c r="N13" s="417">
        <v>0.68</v>
      </c>
      <c r="O13" s="417">
        <v>0.73</v>
      </c>
    </row>
    <row r="14" spans="2:15" ht="23.25" customHeight="1" x14ac:dyDescent="0.25">
      <c r="B14" s="1096"/>
      <c r="C14" s="621" t="s">
        <v>638</v>
      </c>
      <c r="D14" s="419">
        <v>1.2</v>
      </c>
      <c r="E14" s="419">
        <v>1.8</v>
      </c>
      <c r="F14" s="418">
        <v>4.72</v>
      </c>
      <c r="G14" s="419">
        <v>5.04</v>
      </c>
      <c r="H14" s="419">
        <v>3.3225806451612905</v>
      </c>
      <c r="I14" s="419">
        <v>2.5833333333333335</v>
      </c>
      <c r="J14" s="419">
        <v>1.4580645161290324</v>
      </c>
      <c r="K14" s="419">
        <v>2.661290322580645</v>
      </c>
      <c r="L14" s="419">
        <v>2.7133333333333334</v>
      </c>
      <c r="M14" s="419">
        <v>1.1483870967741936</v>
      </c>
      <c r="N14" s="419">
        <v>0.25</v>
      </c>
      <c r="O14" s="419">
        <v>1.2</v>
      </c>
    </row>
    <row r="15" spans="2:15" ht="27.75" customHeight="1" x14ac:dyDescent="0.25">
      <c r="B15" s="622" t="s">
        <v>385</v>
      </c>
      <c r="C15" s="623" t="s">
        <v>639</v>
      </c>
      <c r="D15" s="416">
        <v>14.19</v>
      </c>
      <c r="E15" s="416">
        <v>23.24</v>
      </c>
      <c r="F15" s="415">
        <v>24.61</v>
      </c>
      <c r="G15" s="415">
        <v>27.63</v>
      </c>
      <c r="H15" s="416">
        <v>20.225806451612904</v>
      </c>
      <c r="I15" s="416">
        <v>15.366666666666667</v>
      </c>
      <c r="J15" s="416">
        <v>13.193548387096774</v>
      </c>
      <c r="K15" s="416">
        <v>14.806451612903226</v>
      </c>
      <c r="L15" s="416">
        <v>19.933333333333334</v>
      </c>
      <c r="M15" s="416">
        <v>22.838709677419356</v>
      </c>
      <c r="N15" s="416">
        <v>15.23</v>
      </c>
      <c r="O15" s="416">
        <v>24.55</v>
      </c>
    </row>
    <row r="16" spans="2:15" ht="22.5" customHeight="1" thickBot="1" x14ac:dyDescent="0.3">
      <c r="B16" s="1090" t="s">
        <v>176</v>
      </c>
      <c r="C16" s="1090"/>
      <c r="D16" s="518">
        <f t="shared" ref="D16:O16" si="1">SUM(D12:D15)</f>
        <v>20.74</v>
      </c>
      <c r="E16" s="518">
        <f t="shared" si="1"/>
        <v>46.629999999999995</v>
      </c>
      <c r="F16" s="518">
        <f t="shared" si="1"/>
        <v>62.8</v>
      </c>
      <c r="G16" s="302">
        <f t="shared" si="1"/>
        <v>53.519999999999996</v>
      </c>
      <c r="H16" s="518">
        <f t="shared" si="1"/>
        <v>79.483870967741936</v>
      </c>
      <c r="I16" s="518">
        <f t="shared" si="1"/>
        <v>28.266666666666666</v>
      </c>
      <c r="J16" s="518">
        <f t="shared" si="1"/>
        <v>17.845161290322579</v>
      </c>
      <c r="K16" s="518">
        <f t="shared" si="1"/>
        <v>20.016129032258064</v>
      </c>
      <c r="L16" s="518">
        <f t="shared" si="1"/>
        <v>25.663333333333334</v>
      </c>
      <c r="M16" s="518">
        <f t="shared" si="1"/>
        <v>27.309677419354841</v>
      </c>
      <c r="N16" s="302">
        <f t="shared" si="1"/>
        <v>17.940000000000001</v>
      </c>
      <c r="O16" s="518">
        <f t="shared" si="1"/>
        <v>29.3</v>
      </c>
    </row>
    <row r="17" spans="2:15" s="347" customFormat="1" ht="30" customHeight="1" thickTop="1" thickBot="1" x14ac:dyDescent="0.3">
      <c r="B17" s="1091" t="s">
        <v>623</v>
      </c>
      <c r="C17" s="1091"/>
      <c r="D17" s="1091"/>
      <c r="E17" s="1091"/>
      <c r="F17" s="1091"/>
      <c r="G17" s="1091"/>
      <c r="H17" s="1091"/>
      <c r="I17" s="1091"/>
      <c r="J17" s="1091"/>
      <c r="K17" s="1091"/>
      <c r="L17" s="1091"/>
      <c r="M17" s="1091"/>
      <c r="N17" s="1091"/>
      <c r="O17" s="1091"/>
    </row>
    <row r="18" spans="2:15" s="347" customFormat="1" ht="18.75" customHeight="1" thickTop="1" x14ac:dyDescent="0.25">
      <c r="B18" s="1088" t="s">
        <v>377</v>
      </c>
      <c r="C18" s="909" t="s">
        <v>195</v>
      </c>
      <c r="D18" s="909"/>
      <c r="E18" s="909"/>
      <c r="F18" s="909"/>
      <c r="G18" s="909"/>
      <c r="H18" s="909"/>
      <c r="I18" s="909"/>
      <c r="J18" s="909"/>
      <c r="K18" s="909"/>
      <c r="L18" s="909"/>
      <c r="M18" s="909"/>
      <c r="N18" s="909"/>
      <c r="O18" s="909"/>
    </row>
    <row r="19" spans="2:15" ht="24" customHeight="1" x14ac:dyDescent="0.25">
      <c r="B19" s="1089"/>
      <c r="C19" s="810" t="s">
        <v>378</v>
      </c>
      <c r="D19" s="810" t="s">
        <v>40</v>
      </c>
      <c r="E19" s="810" t="s">
        <v>8</v>
      </c>
      <c r="F19" s="810" t="s">
        <v>16</v>
      </c>
      <c r="G19" s="810" t="s">
        <v>10</v>
      </c>
      <c r="H19" s="810" t="s">
        <v>368</v>
      </c>
      <c r="I19" s="810" t="s">
        <v>12</v>
      </c>
      <c r="J19" s="810" t="s">
        <v>13</v>
      </c>
      <c r="K19" s="810" t="s">
        <v>369</v>
      </c>
      <c r="L19" s="810" t="s">
        <v>370</v>
      </c>
      <c r="M19" s="801" t="s">
        <v>379</v>
      </c>
      <c r="N19" s="801" t="s">
        <v>38</v>
      </c>
      <c r="O19" s="801" t="s">
        <v>39</v>
      </c>
    </row>
    <row r="20" spans="2:15" ht="28.5" customHeight="1" x14ac:dyDescent="0.25">
      <c r="B20" s="622" t="s">
        <v>385</v>
      </c>
      <c r="C20" s="623" t="s">
        <v>640</v>
      </c>
      <c r="D20" s="417">
        <v>13.94</v>
      </c>
      <c r="E20" s="417">
        <v>23.79</v>
      </c>
      <c r="F20" s="417">
        <v>22.81</v>
      </c>
      <c r="G20" s="417">
        <v>19</v>
      </c>
      <c r="H20" s="417">
        <v>14.741935483870968</v>
      </c>
      <c r="I20" s="417">
        <v>13.733333333333333</v>
      </c>
      <c r="J20" s="417">
        <v>15.096774193548388</v>
      </c>
      <c r="K20" s="417">
        <v>12.67741935483871</v>
      </c>
      <c r="L20" s="417">
        <v>14.133333333333333</v>
      </c>
      <c r="M20" s="417">
        <v>14.32258064516129</v>
      </c>
      <c r="N20" s="417">
        <v>6.43</v>
      </c>
      <c r="O20" s="417">
        <v>11.84</v>
      </c>
    </row>
    <row r="21" spans="2:15" ht="30" customHeight="1" x14ac:dyDescent="0.25">
      <c r="B21" s="624" t="s">
        <v>386</v>
      </c>
      <c r="C21" s="621" t="s">
        <v>387</v>
      </c>
      <c r="D21" s="418">
        <v>10.42</v>
      </c>
      <c r="E21" s="419">
        <v>21.1</v>
      </c>
      <c r="F21" s="418">
        <v>24.42</v>
      </c>
      <c r="G21" s="419">
        <v>28.93</v>
      </c>
      <c r="H21" s="419">
        <v>19.774193548387096</v>
      </c>
      <c r="I21" s="419">
        <v>12.166666666666666</v>
      </c>
      <c r="J21" s="419">
        <v>22.70967741935484</v>
      </c>
      <c r="K21" s="419">
        <v>23.806451612903224</v>
      </c>
      <c r="L21" s="419">
        <v>31.433333333333334</v>
      </c>
      <c r="M21" s="419">
        <v>37.483870967741936</v>
      </c>
      <c r="N21" s="419">
        <v>12.8</v>
      </c>
      <c r="O21" s="418">
        <v>9.32</v>
      </c>
    </row>
    <row r="22" spans="2:15" ht="22.5" customHeight="1" thickBot="1" x14ac:dyDescent="0.3">
      <c r="B22" s="1090" t="s">
        <v>176</v>
      </c>
      <c r="C22" s="1090"/>
      <c r="D22" s="518">
        <f t="shared" ref="D22:O22" si="2">SUM(D20:D21)</f>
        <v>24.36</v>
      </c>
      <c r="E22" s="518">
        <f t="shared" si="2"/>
        <v>44.89</v>
      </c>
      <c r="F22" s="518">
        <f t="shared" si="2"/>
        <v>47.230000000000004</v>
      </c>
      <c r="G22" s="518">
        <f t="shared" si="2"/>
        <v>47.93</v>
      </c>
      <c r="H22" s="518">
        <f t="shared" si="2"/>
        <v>34.516129032258064</v>
      </c>
      <c r="I22" s="518">
        <f t="shared" si="2"/>
        <v>25.9</v>
      </c>
      <c r="J22" s="518">
        <f t="shared" si="2"/>
        <v>37.806451612903231</v>
      </c>
      <c r="K22" s="518">
        <f t="shared" si="2"/>
        <v>36.483870967741936</v>
      </c>
      <c r="L22" s="518">
        <f t="shared" si="2"/>
        <v>45.566666666666663</v>
      </c>
      <c r="M22" s="518">
        <f t="shared" si="2"/>
        <v>51.806451612903224</v>
      </c>
      <c r="N22" s="518">
        <f t="shared" si="2"/>
        <v>19.23</v>
      </c>
      <c r="O22" s="518">
        <f t="shared" si="2"/>
        <v>21.16</v>
      </c>
    </row>
    <row r="23" spans="2:15" s="101" customFormat="1" ht="21" customHeight="1" thickTop="1" x14ac:dyDescent="0.25">
      <c r="B23" s="1078" t="s">
        <v>2</v>
      </c>
      <c r="C23" s="1078"/>
      <c r="D23" s="1078"/>
      <c r="E23" s="1078"/>
      <c r="F23" s="1078"/>
      <c r="G23" s="349"/>
      <c r="H23" s="350"/>
    </row>
    <row r="24" spans="2:15" s="101" customFormat="1" ht="12" customHeight="1" x14ac:dyDescent="0.25">
      <c r="B24" s="511"/>
      <c r="C24" s="511"/>
      <c r="D24" s="511"/>
      <c r="E24" s="511"/>
      <c r="F24" s="511"/>
      <c r="G24" s="349"/>
      <c r="H24" s="350"/>
    </row>
    <row r="25" spans="2:15" ht="17.25" customHeight="1" x14ac:dyDescent="0.25">
      <c r="B25" s="905" t="s">
        <v>454</v>
      </c>
      <c r="C25" s="905"/>
      <c r="D25" s="905"/>
      <c r="E25" s="905"/>
      <c r="F25" s="905"/>
      <c r="G25" s="343"/>
      <c r="H25" s="345"/>
      <c r="I25" s="348"/>
      <c r="J25" s="348"/>
      <c r="K25" s="348"/>
      <c r="L25" s="348"/>
      <c r="M25" s="348"/>
      <c r="N25" s="348"/>
      <c r="O25" s="476">
        <v>63</v>
      </c>
    </row>
  </sheetData>
  <mergeCells count="18">
    <mergeCell ref="B18:B19"/>
    <mergeCell ref="C18:O18"/>
    <mergeCell ref="B23:F23"/>
    <mergeCell ref="B25:F25"/>
    <mergeCell ref="B2:C2"/>
    <mergeCell ref="B22:C22"/>
    <mergeCell ref="B16:C16"/>
    <mergeCell ref="B17:O17"/>
    <mergeCell ref="B12:B14"/>
    <mergeCell ref="B1:O1"/>
    <mergeCell ref="C3:O3"/>
    <mergeCell ref="B3:B4"/>
    <mergeCell ref="B10:B11"/>
    <mergeCell ref="C10:O10"/>
    <mergeCell ref="B8:C8"/>
    <mergeCell ref="B9:O9"/>
    <mergeCell ref="F2:K2"/>
    <mergeCell ref="B5:B6"/>
  </mergeCells>
  <pageMargins left="0.7" right="0.7" top="0.75" bottom="0.75" header="0.3" footer="0.3"/>
  <pageSetup paperSize="9" scale="8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6" tint="-0.249977111117893"/>
  </sheetPr>
  <dimension ref="A1:N70"/>
  <sheetViews>
    <sheetView rightToLeft="1" view="pageBreakPreview" zoomScale="110" zoomScaleNormal="100" zoomScaleSheetLayoutView="110" workbookViewId="0">
      <selection activeCell="G18" sqref="G18"/>
    </sheetView>
  </sheetViews>
  <sheetFormatPr defaultRowHeight="15" x14ac:dyDescent="0.25"/>
  <cols>
    <col min="2" max="2" width="22.28515625" customWidth="1"/>
    <col min="3" max="3" width="13.140625" customWidth="1"/>
    <col min="4" max="4" width="13.28515625" customWidth="1"/>
    <col min="5" max="5" width="13.140625" customWidth="1"/>
    <col min="6" max="6" width="14.140625" customWidth="1"/>
    <col min="7" max="7" width="43.140625" customWidth="1"/>
  </cols>
  <sheetData>
    <row r="1" spans="1:14" ht="33.75" customHeight="1" x14ac:dyDescent="0.25">
      <c r="A1" s="907" t="s">
        <v>515</v>
      </c>
      <c r="B1" s="907"/>
      <c r="C1" s="907"/>
      <c r="D1" s="907"/>
      <c r="E1" s="907"/>
      <c r="F1" s="907"/>
      <c r="G1" s="907"/>
    </row>
    <row r="2" spans="1:14" ht="27" customHeight="1" thickBot="1" x14ac:dyDescent="0.3">
      <c r="A2" s="949" t="s">
        <v>698</v>
      </c>
      <c r="B2" s="949"/>
      <c r="C2" s="949"/>
      <c r="D2" s="949"/>
      <c r="E2" s="949"/>
      <c r="F2" s="949"/>
    </row>
    <row r="3" spans="1:14" ht="48.75" customHeight="1" thickTop="1" x14ac:dyDescent="0.25">
      <c r="A3" s="1106" t="s">
        <v>396</v>
      </c>
      <c r="B3" s="1106"/>
      <c r="C3" s="712" t="s">
        <v>486</v>
      </c>
      <c r="D3" s="712" t="s">
        <v>487</v>
      </c>
      <c r="E3" s="712" t="s">
        <v>488</v>
      </c>
      <c r="F3" s="712" t="s">
        <v>401</v>
      </c>
      <c r="G3" s="711" t="s">
        <v>662</v>
      </c>
    </row>
    <row r="4" spans="1:14" ht="40.5" customHeight="1" x14ac:dyDescent="0.25">
      <c r="A4" s="1099" t="s">
        <v>470</v>
      </c>
      <c r="B4" s="1099"/>
      <c r="C4" s="422">
        <v>48.4</v>
      </c>
      <c r="D4" s="422">
        <v>61.5</v>
      </c>
      <c r="E4" s="422">
        <v>205.5</v>
      </c>
      <c r="F4" s="422">
        <v>275.5</v>
      </c>
      <c r="G4" s="625" t="s">
        <v>644</v>
      </c>
    </row>
    <row r="5" spans="1:14" ht="29.25" customHeight="1" x14ac:dyDescent="0.25">
      <c r="A5" s="1056" t="s">
        <v>471</v>
      </c>
      <c r="B5" s="1056"/>
      <c r="C5" s="422">
        <v>62.54</v>
      </c>
      <c r="D5" s="422">
        <v>79.540000000000006</v>
      </c>
      <c r="E5" s="714">
        <v>209.9</v>
      </c>
      <c r="F5" s="422">
        <v>275.42</v>
      </c>
      <c r="G5" s="1105" t="s">
        <v>645</v>
      </c>
    </row>
    <row r="6" spans="1:14" ht="29.25" customHeight="1" x14ac:dyDescent="0.25">
      <c r="A6" s="1099"/>
      <c r="B6" s="1099"/>
      <c r="C6" s="604">
        <v>0.29210000000000003</v>
      </c>
      <c r="D6" s="595">
        <v>0.29330000000000001</v>
      </c>
      <c r="E6" s="595">
        <v>2.1399999999999999E-2</v>
      </c>
      <c r="F6" s="595">
        <v>-2.9999999999999997E-4</v>
      </c>
      <c r="G6" s="1105"/>
    </row>
    <row r="7" spans="1:14" ht="31.5" customHeight="1" x14ac:dyDescent="0.25">
      <c r="A7" s="1056" t="s">
        <v>472</v>
      </c>
      <c r="B7" s="1056"/>
      <c r="C7" s="421">
        <v>102</v>
      </c>
      <c r="D7" s="421">
        <v>109.71</v>
      </c>
      <c r="E7" s="421">
        <v>228.84</v>
      </c>
      <c r="F7" s="421">
        <v>581.28</v>
      </c>
      <c r="G7" s="1105" t="s">
        <v>646</v>
      </c>
      <c r="L7" s="7"/>
    </row>
    <row r="8" spans="1:14" ht="31.5" customHeight="1" x14ac:dyDescent="0.25">
      <c r="A8" s="1099"/>
      <c r="B8" s="1099"/>
      <c r="C8" s="595">
        <v>1.1073999999999999</v>
      </c>
      <c r="D8" s="595">
        <v>0.78390000000000004</v>
      </c>
      <c r="E8" s="595">
        <v>0.11360000000000001</v>
      </c>
      <c r="F8" s="598">
        <v>1.1100000000000001</v>
      </c>
      <c r="G8" s="1105"/>
      <c r="J8" s="7"/>
      <c r="N8" s="7"/>
    </row>
    <row r="9" spans="1:14" ht="31.5" customHeight="1" x14ac:dyDescent="0.25">
      <c r="A9" s="1056" t="s">
        <v>473</v>
      </c>
      <c r="B9" s="1056"/>
      <c r="C9" s="421">
        <v>96.85</v>
      </c>
      <c r="D9" s="421">
        <v>112.28</v>
      </c>
      <c r="E9" s="421">
        <v>232.57</v>
      </c>
      <c r="F9" s="421">
        <v>534.57000000000005</v>
      </c>
      <c r="G9" s="1108" t="s">
        <v>649</v>
      </c>
    </row>
    <row r="10" spans="1:14" ht="34.5" customHeight="1" x14ac:dyDescent="0.25">
      <c r="A10" s="1100"/>
      <c r="B10" s="1100"/>
      <c r="C10" s="667">
        <v>1.0009999999999999</v>
      </c>
      <c r="D10" s="667">
        <v>0.82569999999999999</v>
      </c>
      <c r="E10" s="667">
        <v>0.13170000000000001</v>
      </c>
      <c r="F10" s="667">
        <v>0.94040000000000001</v>
      </c>
      <c r="G10" s="1109"/>
    </row>
    <row r="11" spans="1:14" ht="42.75" customHeight="1" x14ac:dyDescent="0.25">
      <c r="A11" s="1056" t="s">
        <v>474</v>
      </c>
      <c r="B11" s="1056"/>
      <c r="C11" s="421">
        <v>154.92500000000001</v>
      </c>
      <c r="D11" s="421">
        <v>189.91</v>
      </c>
      <c r="E11" s="421">
        <v>238.167</v>
      </c>
      <c r="F11" s="421">
        <v>643.33000000000004</v>
      </c>
      <c r="G11" s="1097" t="s">
        <v>650</v>
      </c>
    </row>
    <row r="12" spans="1:14" ht="42.75" customHeight="1" thickBot="1" x14ac:dyDescent="0.3">
      <c r="A12" s="1107"/>
      <c r="B12" s="1107"/>
      <c r="C12" s="596">
        <v>2.2008999999999999</v>
      </c>
      <c r="D12" s="596">
        <v>2.0880000000000001</v>
      </c>
      <c r="E12" s="596">
        <v>0.159</v>
      </c>
      <c r="F12" s="596">
        <v>1.3351</v>
      </c>
      <c r="G12" s="1102"/>
    </row>
    <row r="13" spans="1:14" ht="27" customHeight="1" thickTop="1" x14ac:dyDescent="0.25">
      <c r="A13" s="952" t="s">
        <v>397</v>
      </c>
      <c r="B13" s="952"/>
      <c r="C13" s="952"/>
      <c r="D13" s="952"/>
      <c r="E13" s="952"/>
      <c r="F13" s="952"/>
      <c r="G13" s="525"/>
    </row>
    <row r="14" spans="1:14" ht="30" customHeight="1" x14ac:dyDescent="0.25">
      <c r="A14" s="216"/>
      <c r="B14" s="216"/>
      <c r="C14" s="216"/>
      <c r="D14" s="216"/>
      <c r="E14" s="216"/>
      <c r="F14" s="216"/>
      <c r="G14" s="597"/>
    </row>
    <row r="15" spans="1:14" ht="18.75" customHeight="1" x14ac:dyDescent="0.25">
      <c r="A15" s="905" t="s">
        <v>454</v>
      </c>
      <c r="B15" s="905"/>
      <c r="C15" s="905"/>
      <c r="D15" s="905"/>
      <c r="E15" s="905"/>
      <c r="F15" s="413"/>
      <c r="G15" s="413">
        <v>64</v>
      </c>
    </row>
    <row r="16" spans="1:14" ht="34.5" customHeight="1" x14ac:dyDescent="0.25">
      <c r="A16" s="907" t="s">
        <v>515</v>
      </c>
      <c r="B16" s="907"/>
      <c r="C16" s="907"/>
      <c r="D16" s="907"/>
      <c r="E16" s="907"/>
      <c r="F16" s="907"/>
      <c r="G16" s="907"/>
    </row>
    <row r="17" spans="1:7" ht="27.75" customHeight="1" thickBot="1" x14ac:dyDescent="0.3">
      <c r="A17" s="949" t="s">
        <v>699</v>
      </c>
      <c r="B17" s="949"/>
      <c r="C17" s="949"/>
      <c r="D17" s="949"/>
      <c r="E17" s="949"/>
      <c r="F17" s="949"/>
    </row>
    <row r="18" spans="1:7" ht="48" customHeight="1" thickTop="1" x14ac:dyDescent="0.25">
      <c r="A18" s="1106" t="s">
        <v>396</v>
      </c>
      <c r="B18" s="1106"/>
      <c r="C18" s="712" t="s">
        <v>398</v>
      </c>
      <c r="D18" s="712" t="s">
        <v>400</v>
      </c>
      <c r="E18" s="712" t="s">
        <v>399</v>
      </c>
      <c r="F18" s="712" t="s">
        <v>401</v>
      </c>
      <c r="G18" s="711" t="s">
        <v>662</v>
      </c>
    </row>
    <row r="19" spans="1:7" ht="41.45" customHeight="1" x14ac:dyDescent="0.25">
      <c r="A19" s="1056" t="s">
        <v>657</v>
      </c>
      <c r="B19" s="1056"/>
      <c r="C19" s="421">
        <v>314.75</v>
      </c>
      <c r="D19" s="421">
        <v>318.33</v>
      </c>
      <c r="E19" s="421">
        <v>475.5</v>
      </c>
      <c r="F19" s="853">
        <v>1009.67</v>
      </c>
      <c r="G19" s="1097" t="s">
        <v>648</v>
      </c>
    </row>
    <row r="20" spans="1:7" ht="41.45" customHeight="1" x14ac:dyDescent="0.25">
      <c r="A20" s="1100"/>
      <c r="B20" s="1100"/>
      <c r="C20" s="595">
        <v>5.5030999999999999</v>
      </c>
      <c r="D20" s="595">
        <v>4.1760999999999999</v>
      </c>
      <c r="E20" s="595">
        <v>1.3139000000000001</v>
      </c>
      <c r="F20" s="595">
        <v>2.6648999999999998</v>
      </c>
      <c r="G20" s="1098"/>
    </row>
    <row r="21" spans="1:7" ht="39.6" customHeight="1" x14ac:dyDescent="0.25">
      <c r="A21" s="1056" t="s">
        <v>658</v>
      </c>
      <c r="B21" s="1056"/>
      <c r="C21" s="421">
        <v>235.09</v>
      </c>
      <c r="D21" s="421">
        <v>166.36</v>
      </c>
      <c r="E21" s="421">
        <v>540.09</v>
      </c>
      <c r="F21" s="855">
        <v>1066</v>
      </c>
      <c r="G21" s="1101" t="s">
        <v>651</v>
      </c>
    </row>
    <row r="22" spans="1:7" ht="39.6" customHeight="1" thickBot="1" x14ac:dyDescent="0.3">
      <c r="A22" s="1099"/>
      <c r="B22" s="1099"/>
      <c r="C22" s="595">
        <v>3.8572000000000002</v>
      </c>
      <c r="D22" s="595">
        <v>1.7050000000000001</v>
      </c>
      <c r="E22" s="595">
        <v>1.6282000000000001</v>
      </c>
      <c r="F22" s="595">
        <v>2.8693</v>
      </c>
      <c r="G22" s="1101"/>
    </row>
    <row r="23" spans="1:7" ht="27" customHeight="1" thickTop="1" x14ac:dyDescent="0.25">
      <c r="A23" s="952" t="s">
        <v>397</v>
      </c>
      <c r="B23" s="952"/>
      <c r="C23" s="952"/>
      <c r="D23" s="952"/>
      <c r="E23" s="952"/>
      <c r="F23" s="952"/>
      <c r="G23" s="525"/>
    </row>
    <row r="24" spans="1:7" ht="27" customHeight="1" x14ac:dyDescent="0.25">
      <c r="A24" s="216"/>
      <c r="B24" s="216"/>
      <c r="C24" s="216"/>
      <c r="D24" s="216"/>
      <c r="E24" s="216"/>
      <c r="F24" s="216"/>
      <c r="G24" s="597"/>
    </row>
    <row r="25" spans="1:7" ht="27" customHeight="1" x14ac:dyDescent="0.25">
      <c r="A25" s="216"/>
      <c r="B25" s="216"/>
      <c r="C25" s="216"/>
      <c r="D25" s="216"/>
      <c r="E25" s="216"/>
      <c r="F25" s="216"/>
      <c r="G25" s="597"/>
    </row>
    <row r="26" spans="1:7" ht="27" customHeight="1" x14ac:dyDescent="0.25">
      <c r="A26" s="216"/>
      <c r="B26" s="216"/>
      <c r="C26" s="216"/>
      <c r="D26" s="216"/>
      <c r="E26" s="216"/>
      <c r="F26" s="216"/>
      <c r="G26" s="597"/>
    </row>
    <row r="27" spans="1:7" ht="27" customHeight="1" x14ac:dyDescent="0.25">
      <c r="A27" s="216"/>
      <c r="B27" s="216"/>
      <c r="C27" s="216"/>
      <c r="D27" s="216"/>
      <c r="E27" s="216"/>
      <c r="F27" s="216"/>
      <c r="G27" s="597"/>
    </row>
    <row r="28" spans="1:7" ht="38.25" customHeight="1" x14ac:dyDescent="0.25"/>
    <row r="29" spans="1:7" ht="35.25" customHeight="1" x14ac:dyDescent="0.25">
      <c r="A29" s="526"/>
      <c r="B29" s="526"/>
      <c r="C29" s="526"/>
      <c r="D29" s="526"/>
      <c r="E29" s="526"/>
      <c r="F29" s="526"/>
      <c r="G29" s="527"/>
    </row>
    <row r="30" spans="1:7" ht="19.5" customHeight="1" x14ac:dyDescent="0.25">
      <c r="A30" s="905" t="s">
        <v>454</v>
      </c>
      <c r="B30" s="905"/>
      <c r="C30" s="905"/>
      <c r="D30" s="905"/>
      <c r="E30" s="905"/>
      <c r="F30" s="413"/>
      <c r="G30" s="413">
        <v>65</v>
      </c>
    </row>
    <row r="31" spans="1:7" ht="28.15" customHeight="1" x14ac:dyDescent="0.25">
      <c r="A31" s="907" t="s">
        <v>514</v>
      </c>
      <c r="B31" s="907"/>
      <c r="C31" s="907"/>
      <c r="D31" s="907"/>
      <c r="E31" s="907"/>
      <c r="F31" s="907"/>
      <c r="G31" s="907"/>
    </row>
    <row r="32" spans="1:7" ht="21" customHeight="1" thickBot="1" x14ac:dyDescent="0.3">
      <c r="A32" s="949" t="s">
        <v>700</v>
      </c>
      <c r="B32" s="949"/>
      <c r="C32" s="949"/>
      <c r="D32" s="949"/>
      <c r="E32" s="949"/>
      <c r="F32" s="949"/>
    </row>
    <row r="33" spans="1:7" ht="44.25" customHeight="1" thickTop="1" x14ac:dyDescent="0.25">
      <c r="A33" s="1106" t="s">
        <v>396</v>
      </c>
      <c r="B33" s="1106"/>
      <c r="C33" s="712" t="s">
        <v>398</v>
      </c>
      <c r="D33" s="712" t="s">
        <v>400</v>
      </c>
      <c r="E33" s="712" t="s">
        <v>399</v>
      </c>
      <c r="F33" s="712" t="s">
        <v>401</v>
      </c>
      <c r="G33" s="711" t="s">
        <v>662</v>
      </c>
    </row>
    <row r="34" spans="1:7" ht="30" customHeight="1" x14ac:dyDescent="0.25">
      <c r="A34" s="1056" t="s">
        <v>456</v>
      </c>
      <c r="B34" s="1056"/>
      <c r="C34" s="605">
        <v>105.67</v>
      </c>
      <c r="D34" s="605">
        <v>295.23</v>
      </c>
      <c r="E34" s="715">
        <v>367.2</v>
      </c>
      <c r="F34" s="605">
        <v>484.45</v>
      </c>
      <c r="G34" s="625" t="s">
        <v>446</v>
      </c>
    </row>
    <row r="35" spans="1:7" ht="5.25" customHeight="1" x14ac:dyDescent="0.25">
      <c r="A35" s="403"/>
      <c r="B35" s="403"/>
      <c r="C35" s="605"/>
      <c r="D35" s="605"/>
      <c r="E35" s="715"/>
      <c r="F35" s="605"/>
      <c r="G35" s="1098" t="s">
        <v>652</v>
      </c>
    </row>
    <row r="36" spans="1:7" ht="25.15" customHeight="1" x14ac:dyDescent="0.25">
      <c r="A36" s="1110" t="s">
        <v>476</v>
      </c>
      <c r="B36" s="1110"/>
      <c r="C36" s="850">
        <v>120.2</v>
      </c>
      <c r="D36" s="850">
        <v>357.27</v>
      </c>
      <c r="E36" s="850">
        <v>406.07</v>
      </c>
      <c r="F36" s="850">
        <v>545.20000000000005</v>
      </c>
      <c r="G36" s="1103"/>
    </row>
    <row r="37" spans="1:7" ht="25.15" customHeight="1" x14ac:dyDescent="0.25">
      <c r="A37" s="1111"/>
      <c r="B37" s="1111"/>
      <c r="C37" s="606">
        <v>0.13750000000000001</v>
      </c>
      <c r="D37" s="606">
        <v>0.21010000000000001</v>
      </c>
      <c r="E37" s="606">
        <v>0.10589999999999999</v>
      </c>
      <c r="F37" s="606">
        <v>0.12540000000000001</v>
      </c>
      <c r="G37" s="1104"/>
    </row>
    <row r="38" spans="1:7" ht="23.25" customHeight="1" x14ac:dyDescent="0.25">
      <c r="A38" s="1056" t="s">
        <v>475</v>
      </c>
      <c r="B38" s="1056"/>
      <c r="C38" s="710">
        <v>165.7</v>
      </c>
      <c r="D38" s="599">
        <v>309.77999999999997</v>
      </c>
      <c r="E38" s="599">
        <v>391.54</v>
      </c>
      <c r="F38" s="599">
        <v>691.55</v>
      </c>
      <c r="G38" s="1101" t="s">
        <v>663</v>
      </c>
    </row>
    <row r="39" spans="1:7" ht="19.899999999999999" customHeight="1" x14ac:dyDescent="0.25">
      <c r="A39" s="1099"/>
      <c r="B39" s="1099"/>
      <c r="C39" s="601">
        <v>0.56810000000000005</v>
      </c>
      <c r="D39" s="601">
        <v>4.9299999999999997E-2</v>
      </c>
      <c r="E39" s="601">
        <v>6.6299999999999998E-2</v>
      </c>
      <c r="F39" s="601">
        <v>0.42749999999999999</v>
      </c>
      <c r="G39" s="1098"/>
    </row>
    <row r="40" spans="1:7" ht="23.25" customHeight="1" x14ac:dyDescent="0.25">
      <c r="A40" s="1056" t="s">
        <v>477</v>
      </c>
      <c r="B40" s="1056"/>
      <c r="C40" s="599">
        <v>412.66</v>
      </c>
      <c r="D40" s="599">
        <v>421.11</v>
      </c>
      <c r="E40" s="599">
        <v>687.31</v>
      </c>
      <c r="F40" s="853">
        <v>1495.33</v>
      </c>
      <c r="G40" s="1101" t="s">
        <v>653</v>
      </c>
    </row>
    <row r="41" spans="1:7" ht="19.899999999999999" customHeight="1" x14ac:dyDescent="0.25">
      <c r="A41" s="1099"/>
      <c r="B41" s="1099"/>
      <c r="C41" s="601">
        <v>2.9051999999999998</v>
      </c>
      <c r="D41" s="601">
        <v>0.4264</v>
      </c>
      <c r="E41" s="601">
        <v>0.87180000000000002</v>
      </c>
      <c r="F41" s="601">
        <v>2.0867</v>
      </c>
      <c r="G41" s="1098"/>
    </row>
    <row r="42" spans="1:7" ht="24" customHeight="1" x14ac:dyDescent="0.25">
      <c r="A42" s="1056" t="s">
        <v>478</v>
      </c>
      <c r="B42" s="1056"/>
      <c r="C42" s="710">
        <v>431.1</v>
      </c>
      <c r="D42" s="599">
        <v>426.37</v>
      </c>
      <c r="E42" s="599">
        <v>676.83</v>
      </c>
      <c r="F42" s="853">
        <v>1535.33</v>
      </c>
      <c r="G42" s="1101" t="s">
        <v>654</v>
      </c>
    </row>
    <row r="43" spans="1:7" ht="24" customHeight="1" x14ac:dyDescent="0.25">
      <c r="A43" s="1099"/>
      <c r="B43" s="1099"/>
      <c r="C43" s="601">
        <v>3.0796999999999999</v>
      </c>
      <c r="D43" s="601">
        <v>0.44419999999999998</v>
      </c>
      <c r="E43" s="601">
        <v>0.84319999999999995</v>
      </c>
      <c r="F43" s="601">
        <v>2.1692</v>
      </c>
      <c r="G43" s="1098"/>
    </row>
    <row r="44" spans="1:7" ht="29.25" customHeight="1" x14ac:dyDescent="0.25">
      <c r="A44" s="1056" t="s">
        <v>479</v>
      </c>
      <c r="B44" s="1056"/>
      <c r="C44" s="599">
        <v>814.88</v>
      </c>
      <c r="D44" s="599">
        <v>700.13</v>
      </c>
      <c r="E44" s="853">
        <v>1038.33</v>
      </c>
      <c r="F44" s="853">
        <v>2705.54</v>
      </c>
      <c r="G44" s="1101" t="s">
        <v>655</v>
      </c>
    </row>
    <row r="45" spans="1:7" ht="29.25" customHeight="1" x14ac:dyDescent="0.25">
      <c r="A45" s="1099"/>
      <c r="B45" s="1099"/>
      <c r="C45" s="601">
        <v>6.7115999999999998</v>
      </c>
      <c r="D45" s="601">
        <v>1.3714999999999999</v>
      </c>
      <c r="E45" s="601">
        <v>1.8277000000000001</v>
      </c>
      <c r="F45" s="601">
        <v>4.5848000000000004</v>
      </c>
      <c r="G45" s="1098"/>
    </row>
    <row r="46" spans="1:7" ht="29.25" customHeight="1" x14ac:dyDescent="0.25">
      <c r="A46" s="1056" t="s">
        <v>624</v>
      </c>
      <c r="B46" s="1056"/>
      <c r="C46" s="853">
        <v>1166.75</v>
      </c>
      <c r="D46" s="599">
        <v>437.5</v>
      </c>
      <c r="E46" s="599">
        <v>958</v>
      </c>
      <c r="F46" s="853">
        <v>2853.33</v>
      </c>
      <c r="G46" s="1101" t="s">
        <v>656</v>
      </c>
    </row>
    <row r="47" spans="1:7" ht="29.25" customHeight="1" thickBot="1" x14ac:dyDescent="0.3">
      <c r="A47" s="1107"/>
      <c r="B47" s="1107"/>
      <c r="C47" s="600">
        <v>10.041499999999999</v>
      </c>
      <c r="D47" s="600">
        <v>0.4819</v>
      </c>
      <c r="E47" s="600">
        <v>1.6089</v>
      </c>
      <c r="F47" s="600">
        <v>4.8898000000000001</v>
      </c>
      <c r="G47" s="1102"/>
    </row>
    <row r="48" spans="1:7" ht="3" customHeight="1" thickTop="1" x14ac:dyDescent="0.25">
      <c r="A48" s="916"/>
      <c r="B48" s="916"/>
      <c r="C48" s="406"/>
      <c r="D48" s="1112"/>
      <c r="E48" s="1112"/>
      <c r="F48" s="399"/>
    </row>
    <row r="49" spans="1:7" ht="27.75" customHeight="1" x14ac:dyDescent="0.25">
      <c r="A49" s="910" t="s">
        <v>397</v>
      </c>
      <c r="B49" s="910"/>
      <c r="C49" s="910"/>
      <c r="D49" s="910"/>
      <c r="E49" s="910"/>
      <c r="F49" s="910"/>
    </row>
    <row r="50" spans="1:7" ht="21.75" customHeight="1" x14ac:dyDescent="0.25"/>
    <row r="51" spans="1:7" ht="18" customHeight="1" x14ac:dyDescent="0.25">
      <c r="A51" s="905" t="s">
        <v>454</v>
      </c>
      <c r="B51" s="905"/>
      <c r="C51" s="905"/>
      <c r="D51" s="905"/>
      <c r="E51" s="905"/>
      <c r="F51" s="414"/>
      <c r="G51" s="414">
        <v>66</v>
      </c>
    </row>
    <row r="52" spans="1:7" ht="38.25" customHeight="1" x14ac:dyDescent="0.25">
      <c r="A52" s="907" t="s">
        <v>513</v>
      </c>
      <c r="B52" s="907"/>
      <c r="C52" s="907"/>
      <c r="D52" s="907"/>
      <c r="E52" s="907"/>
      <c r="F52" s="907"/>
      <c r="G52" s="907"/>
    </row>
    <row r="53" spans="1:7" ht="23.25" customHeight="1" thickBot="1" x14ac:dyDescent="0.3">
      <c r="A53" s="949" t="s">
        <v>701</v>
      </c>
      <c r="B53" s="949"/>
      <c r="C53" s="949"/>
      <c r="D53" s="949"/>
      <c r="E53" s="949"/>
      <c r="F53" s="949"/>
    </row>
    <row r="54" spans="1:7" ht="46.5" customHeight="1" thickTop="1" x14ac:dyDescent="0.25">
      <c r="A54" s="1106" t="s">
        <v>396</v>
      </c>
      <c r="B54" s="1106"/>
      <c r="C54" s="712" t="s">
        <v>398</v>
      </c>
      <c r="D54" s="712" t="s">
        <v>400</v>
      </c>
      <c r="E54" s="712" t="s">
        <v>399</v>
      </c>
      <c r="F54" s="712" t="s">
        <v>401</v>
      </c>
      <c r="G54" s="711" t="s">
        <v>662</v>
      </c>
    </row>
    <row r="55" spans="1:7" ht="34.5" customHeight="1" x14ac:dyDescent="0.25">
      <c r="A55" s="1099" t="s">
        <v>517</v>
      </c>
      <c r="B55" s="1099"/>
      <c r="C55" s="853">
        <v>1036.17</v>
      </c>
      <c r="D55" s="420">
        <v>427.5</v>
      </c>
      <c r="E55" s="420">
        <v>968.18</v>
      </c>
      <c r="F55" s="853">
        <v>2750.83</v>
      </c>
      <c r="G55" s="626" t="s">
        <v>516</v>
      </c>
    </row>
    <row r="56" spans="1:7" ht="34.5" customHeight="1" x14ac:dyDescent="0.25">
      <c r="A56" s="1113" t="s">
        <v>518</v>
      </c>
      <c r="B56" s="1113"/>
      <c r="C56" s="853">
        <v>1069.25</v>
      </c>
      <c r="D56" s="713">
        <v>441.67</v>
      </c>
      <c r="E56" s="713">
        <v>952.25</v>
      </c>
      <c r="F56" s="855">
        <v>2771</v>
      </c>
      <c r="G56" s="1115" t="s">
        <v>626</v>
      </c>
    </row>
    <row r="57" spans="1:7" ht="34.5" customHeight="1" x14ac:dyDescent="0.25">
      <c r="A57" s="1113"/>
      <c r="B57" s="1113"/>
      <c r="C57" s="602">
        <v>3.1899999999999998E-2</v>
      </c>
      <c r="D57" s="602">
        <v>3.3099999999999997E-2</v>
      </c>
      <c r="E57" s="595">
        <v>-1.6500000000000001E-2</v>
      </c>
      <c r="F57" s="602">
        <v>7.3000000000000001E-3</v>
      </c>
      <c r="G57" s="1116"/>
    </row>
    <row r="58" spans="1:7" ht="34.5" customHeight="1" x14ac:dyDescent="0.25">
      <c r="A58" s="1113" t="s">
        <v>519</v>
      </c>
      <c r="B58" s="1113"/>
      <c r="C58" s="854">
        <v>1119.5</v>
      </c>
      <c r="D58" s="402">
        <v>450</v>
      </c>
      <c r="E58" s="402">
        <v>890.5</v>
      </c>
      <c r="F58" s="855">
        <v>2797</v>
      </c>
      <c r="G58" s="1114" t="s">
        <v>627</v>
      </c>
    </row>
    <row r="59" spans="1:7" ht="34.5" customHeight="1" x14ac:dyDescent="0.25">
      <c r="A59" s="1113"/>
      <c r="B59" s="1113"/>
      <c r="C59" s="602">
        <v>8.0399999999999999E-2</v>
      </c>
      <c r="D59" s="602">
        <v>5.2699999999999997E-2</v>
      </c>
      <c r="E59" s="595">
        <v>-8.0199999999999994E-2</v>
      </c>
      <c r="F59" s="602">
        <v>1.6799999999999999E-2</v>
      </c>
      <c r="G59" s="1114"/>
    </row>
    <row r="60" spans="1:7" ht="34.5" customHeight="1" x14ac:dyDescent="0.25">
      <c r="A60" s="1113" t="s">
        <v>520</v>
      </c>
      <c r="B60" s="1113"/>
      <c r="C60" s="855">
        <v>6370</v>
      </c>
      <c r="D60" s="855">
        <v>1750</v>
      </c>
      <c r="E60" s="855">
        <v>4995</v>
      </c>
      <c r="F60" s="855">
        <v>16566</v>
      </c>
      <c r="G60" s="1114" t="s">
        <v>628</v>
      </c>
    </row>
    <row r="61" spans="1:7" ht="34.5" customHeight="1" thickBot="1" x14ac:dyDescent="0.3">
      <c r="A61" s="1118"/>
      <c r="B61" s="1118"/>
      <c r="C61" s="603">
        <v>5.1475999999999997</v>
      </c>
      <c r="D61" s="603">
        <v>3.0935999999999999</v>
      </c>
      <c r="E61" s="603">
        <v>4.1592000000000002</v>
      </c>
      <c r="F61" s="603">
        <v>5.0221999999999998</v>
      </c>
      <c r="G61" s="1117"/>
    </row>
    <row r="62" spans="1:7" ht="6.75" customHeight="1" thickTop="1" x14ac:dyDescent="0.25">
      <c r="A62" s="947"/>
      <c r="B62" s="947"/>
      <c r="C62" s="406"/>
      <c r="D62" s="1112"/>
      <c r="E62" s="1112"/>
      <c r="F62" s="399"/>
    </row>
    <row r="63" spans="1:7" ht="23.25" customHeight="1" x14ac:dyDescent="0.25">
      <c r="A63" s="910" t="s">
        <v>397</v>
      </c>
      <c r="B63" s="910"/>
      <c r="C63" s="910"/>
      <c r="D63" s="910"/>
      <c r="E63" s="910"/>
      <c r="F63" s="910"/>
    </row>
    <row r="64" spans="1:7" ht="23.25" customHeight="1" x14ac:dyDescent="0.25">
      <c r="A64" s="910" t="s">
        <v>647</v>
      </c>
      <c r="B64" s="910"/>
      <c r="C64" s="910"/>
      <c r="D64" s="910"/>
      <c r="E64" s="910"/>
      <c r="F64" s="216"/>
    </row>
    <row r="65" spans="1:7" x14ac:dyDescent="0.25">
      <c r="A65" s="216"/>
      <c r="B65" s="216"/>
      <c r="C65" s="216"/>
      <c r="D65" s="216"/>
      <c r="E65" s="216"/>
      <c r="F65" s="216"/>
    </row>
    <row r="66" spans="1:7" ht="12" customHeight="1" x14ac:dyDescent="0.25">
      <c r="A66" s="216"/>
      <c r="B66" s="216"/>
      <c r="C66" s="216"/>
      <c r="D66" s="216"/>
      <c r="E66" s="216"/>
      <c r="F66" s="216"/>
    </row>
    <row r="67" spans="1:7" ht="15" customHeight="1" x14ac:dyDescent="0.25">
      <c r="A67" s="216"/>
      <c r="B67" s="216"/>
      <c r="C67" s="216"/>
      <c r="D67" s="216"/>
      <c r="E67" s="216"/>
      <c r="F67" s="216"/>
    </row>
    <row r="68" spans="1:7" ht="15" customHeight="1" x14ac:dyDescent="0.25">
      <c r="A68" s="216"/>
      <c r="B68" s="216"/>
      <c r="C68" s="216"/>
      <c r="D68" s="216"/>
      <c r="E68" s="216"/>
      <c r="F68" s="216"/>
    </row>
    <row r="69" spans="1:7" ht="23.25" customHeight="1" x14ac:dyDescent="0.25">
      <c r="A69" s="1119"/>
      <c r="B69" s="1119"/>
      <c r="C69" s="400"/>
      <c r="D69" s="400"/>
      <c r="E69" s="400"/>
      <c r="F69" s="401"/>
    </row>
    <row r="70" spans="1:7" ht="16.5" customHeight="1" x14ac:dyDescent="0.25">
      <c r="A70" s="905" t="s">
        <v>454</v>
      </c>
      <c r="B70" s="905"/>
      <c r="C70" s="905"/>
      <c r="D70" s="905"/>
      <c r="E70" s="905"/>
      <c r="F70" s="413"/>
      <c r="G70" s="413">
        <v>67</v>
      </c>
    </row>
  </sheetData>
  <mergeCells count="59">
    <mergeCell ref="G60:G61"/>
    <mergeCell ref="A70:E70"/>
    <mergeCell ref="A60:B61"/>
    <mergeCell ref="A62:B62"/>
    <mergeCell ref="D62:E62"/>
    <mergeCell ref="A63:F63"/>
    <mergeCell ref="A69:B69"/>
    <mergeCell ref="A64:E64"/>
    <mergeCell ref="A51:E51"/>
    <mergeCell ref="A53:F53"/>
    <mergeCell ref="A54:B54"/>
    <mergeCell ref="A55:B55"/>
    <mergeCell ref="A58:B59"/>
    <mergeCell ref="A52:G52"/>
    <mergeCell ref="G58:G59"/>
    <mergeCell ref="A56:B57"/>
    <mergeCell ref="G56:G57"/>
    <mergeCell ref="A1:G1"/>
    <mergeCell ref="A16:G16"/>
    <mergeCell ref="G9:G10"/>
    <mergeCell ref="A49:F49"/>
    <mergeCell ref="A18:B18"/>
    <mergeCell ref="A36:B37"/>
    <mergeCell ref="A38:B39"/>
    <mergeCell ref="A40:B41"/>
    <mergeCell ref="A42:B43"/>
    <mergeCell ref="A44:B45"/>
    <mergeCell ref="A46:B47"/>
    <mergeCell ref="A48:B48"/>
    <mergeCell ref="D48:E48"/>
    <mergeCell ref="A31:G31"/>
    <mergeCell ref="A32:F32"/>
    <mergeCell ref="A33:B33"/>
    <mergeCell ref="A9:B10"/>
    <mergeCell ref="A15:E15"/>
    <mergeCell ref="A17:F17"/>
    <mergeCell ref="A11:B12"/>
    <mergeCell ref="G11:G12"/>
    <mergeCell ref="A13:F13"/>
    <mergeCell ref="G5:G6"/>
    <mergeCell ref="G7:G8"/>
    <mergeCell ref="A7:B8"/>
    <mergeCell ref="A2:F2"/>
    <mergeCell ref="A3:B3"/>
    <mergeCell ref="A4:B4"/>
    <mergeCell ref="A5:B6"/>
    <mergeCell ref="G19:G20"/>
    <mergeCell ref="A21:B22"/>
    <mergeCell ref="A34:B34"/>
    <mergeCell ref="A19:B20"/>
    <mergeCell ref="G46:G47"/>
    <mergeCell ref="G40:G41"/>
    <mergeCell ref="G42:G43"/>
    <mergeCell ref="G44:G45"/>
    <mergeCell ref="G38:G39"/>
    <mergeCell ref="G21:G22"/>
    <mergeCell ref="A23:F23"/>
    <mergeCell ref="A30:E30"/>
    <mergeCell ref="G35:G37"/>
  </mergeCells>
  <phoneticPr fontId="56" type="noConversion"/>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6" tint="-0.249977111117893"/>
  </sheetPr>
  <dimension ref="B1:L344"/>
  <sheetViews>
    <sheetView rightToLeft="1" view="pageBreakPreview" topLeftCell="A328" zoomScale="142" zoomScaleNormal="100" zoomScaleSheetLayoutView="142" workbookViewId="0">
      <selection activeCell="E10" sqref="E9:E10"/>
    </sheetView>
  </sheetViews>
  <sheetFormatPr defaultRowHeight="15" x14ac:dyDescent="0.25"/>
  <cols>
    <col min="1" max="1" width="3.42578125" customWidth="1"/>
    <col min="2" max="3" width="6.42578125" customWidth="1"/>
    <col min="4" max="4" width="14.42578125" customWidth="1"/>
    <col min="5" max="8" width="15.42578125" customWidth="1"/>
    <col min="9" max="9" width="3" customWidth="1"/>
  </cols>
  <sheetData>
    <row r="1" spans="2:12" ht="30.75" customHeight="1" x14ac:dyDescent="0.25">
      <c r="B1" s="1121" t="s">
        <v>521</v>
      </c>
      <c r="C1" s="1121"/>
      <c r="D1" s="1121"/>
      <c r="E1" s="1121"/>
      <c r="F1" s="1121"/>
      <c r="G1" s="1121"/>
      <c r="H1" s="1121"/>
      <c r="I1" s="468"/>
    </row>
    <row r="2" spans="2:12" ht="23.25" customHeight="1" thickBot="1" x14ac:dyDescent="0.3">
      <c r="B2" s="1120" t="s">
        <v>599</v>
      </c>
      <c r="C2" s="1120"/>
      <c r="E2" s="424"/>
      <c r="F2" s="424"/>
      <c r="G2" s="424"/>
      <c r="H2" s="424"/>
      <c r="I2" s="424"/>
    </row>
    <row r="3" spans="2:12" s="104" customFormat="1" ht="36" customHeight="1" thickTop="1" x14ac:dyDescent="0.25">
      <c r="B3" s="719" t="s">
        <v>165</v>
      </c>
      <c r="C3" s="719" t="s">
        <v>81</v>
      </c>
      <c r="D3" s="720" t="s">
        <v>0</v>
      </c>
      <c r="E3" s="720" t="s">
        <v>402</v>
      </c>
      <c r="F3" s="720" t="s">
        <v>403</v>
      </c>
      <c r="G3" s="720" t="s">
        <v>404</v>
      </c>
      <c r="H3" s="720" t="s">
        <v>405</v>
      </c>
      <c r="I3" s="465"/>
    </row>
    <row r="4" spans="2:12" ht="16.5" customHeight="1" x14ac:dyDescent="0.25">
      <c r="B4" s="438" t="s">
        <v>406</v>
      </c>
      <c r="C4" s="675"/>
      <c r="D4" s="445" t="s">
        <v>491</v>
      </c>
      <c r="E4" s="666">
        <v>8.31</v>
      </c>
      <c r="F4" s="666">
        <v>8.35</v>
      </c>
      <c r="G4" s="666">
        <v>6.95</v>
      </c>
      <c r="H4" s="727" t="s">
        <v>257</v>
      </c>
      <c r="I4" s="424"/>
    </row>
    <row r="5" spans="2:12" ht="16.5" customHeight="1" x14ac:dyDescent="0.25">
      <c r="B5" s="432"/>
      <c r="C5" s="432"/>
      <c r="D5" s="446" t="s">
        <v>492</v>
      </c>
      <c r="E5" s="665">
        <v>8.4</v>
      </c>
      <c r="F5" s="665">
        <v>8.3666666670000005</v>
      </c>
      <c r="G5" s="665">
        <v>7</v>
      </c>
      <c r="H5" s="663" t="s">
        <v>257</v>
      </c>
    </row>
    <row r="6" spans="2:12" ht="16.5" customHeight="1" x14ac:dyDescent="0.25">
      <c r="B6" s="433"/>
      <c r="C6" s="433"/>
      <c r="D6" s="446" t="s">
        <v>493</v>
      </c>
      <c r="E6" s="663" t="s">
        <v>257</v>
      </c>
      <c r="F6" s="663" t="s">
        <v>257</v>
      </c>
      <c r="G6" s="663" t="s">
        <v>257</v>
      </c>
      <c r="H6" s="663" t="s">
        <v>257</v>
      </c>
    </row>
    <row r="7" spans="2:12" ht="16.5" customHeight="1" x14ac:dyDescent="0.25">
      <c r="B7" s="433"/>
      <c r="C7" s="433"/>
      <c r="D7" s="446" t="s">
        <v>494</v>
      </c>
      <c r="E7" s="663" t="s">
        <v>257</v>
      </c>
      <c r="F7" s="663" t="s">
        <v>257</v>
      </c>
      <c r="G7" s="663" t="s">
        <v>257</v>
      </c>
      <c r="H7" s="663" t="s">
        <v>257</v>
      </c>
    </row>
    <row r="8" spans="2:12" ht="16.5" customHeight="1" x14ac:dyDescent="0.25">
      <c r="B8" s="433"/>
      <c r="C8" s="433"/>
      <c r="D8" s="446" t="s">
        <v>495</v>
      </c>
      <c r="E8" s="726" t="s">
        <v>257</v>
      </c>
      <c r="F8" s="726" t="s">
        <v>257</v>
      </c>
      <c r="G8" s="726" t="s">
        <v>257</v>
      </c>
      <c r="H8" s="726" t="s">
        <v>257</v>
      </c>
      <c r="I8" s="524"/>
    </row>
    <row r="9" spans="2:12" ht="16.5" customHeight="1" x14ac:dyDescent="0.25">
      <c r="B9" s="434" t="s">
        <v>139</v>
      </c>
      <c r="C9" s="440" t="s">
        <v>425</v>
      </c>
      <c r="D9" s="445" t="s">
        <v>491</v>
      </c>
      <c r="E9" s="666">
        <v>2388</v>
      </c>
      <c r="F9" s="666">
        <v>2473.333333</v>
      </c>
      <c r="G9" s="666">
        <v>2696</v>
      </c>
      <c r="H9" s="727" t="s">
        <v>257</v>
      </c>
      <c r="L9" s="447"/>
    </row>
    <row r="10" spans="2:12" ht="16.5" customHeight="1" x14ac:dyDescent="0.25">
      <c r="B10" s="432"/>
      <c r="C10" s="432"/>
      <c r="D10" s="446" t="s">
        <v>492</v>
      </c>
      <c r="E10" s="665">
        <v>2354</v>
      </c>
      <c r="F10" s="665">
        <v>2172</v>
      </c>
      <c r="G10" s="665">
        <v>2870</v>
      </c>
      <c r="H10" s="663" t="s">
        <v>257</v>
      </c>
    </row>
    <row r="11" spans="2:12" ht="16.5" customHeight="1" x14ac:dyDescent="0.25">
      <c r="B11" s="433"/>
      <c r="C11" s="433"/>
      <c r="D11" s="446" t="s">
        <v>493</v>
      </c>
      <c r="E11" s="663" t="s">
        <v>257</v>
      </c>
      <c r="F11" s="663" t="s">
        <v>257</v>
      </c>
      <c r="G11" s="663" t="s">
        <v>257</v>
      </c>
      <c r="H11" s="663" t="s">
        <v>257</v>
      </c>
    </row>
    <row r="12" spans="2:12" ht="16.5" customHeight="1" x14ac:dyDescent="0.25">
      <c r="B12" s="433"/>
      <c r="C12" s="433"/>
      <c r="D12" s="446" t="s">
        <v>494</v>
      </c>
      <c r="E12" s="663" t="s">
        <v>257</v>
      </c>
      <c r="F12" s="663" t="s">
        <v>257</v>
      </c>
      <c r="G12" s="663" t="s">
        <v>257</v>
      </c>
      <c r="H12" s="663" t="s">
        <v>257</v>
      </c>
    </row>
    <row r="13" spans="2:12" ht="16.5" customHeight="1" x14ac:dyDescent="0.25">
      <c r="B13" s="433"/>
      <c r="C13" s="433"/>
      <c r="D13" s="446" t="s">
        <v>495</v>
      </c>
      <c r="E13" s="726" t="s">
        <v>257</v>
      </c>
      <c r="F13" s="726" t="s">
        <v>257</v>
      </c>
      <c r="G13" s="726" t="s">
        <v>257</v>
      </c>
      <c r="H13" s="726" t="s">
        <v>257</v>
      </c>
    </row>
    <row r="14" spans="2:12" ht="16.5" customHeight="1" x14ac:dyDescent="0.25">
      <c r="B14" s="434" t="s">
        <v>147</v>
      </c>
      <c r="C14" s="440" t="s">
        <v>425</v>
      </c>
      <c r="D14" s="445" t="s">
        <v>491</v>
      </c>
      <c r="E14" s="666">
        <v>389.33333329999999</v>
      </c>
      <c r="F14" s="666">
        <v>368.8</v>
      </c>
      <c r="G14" s="666">
        <v>529.20000000000005</v>
      </c>
      <c r="H14" s="727" t="s">
        <v>257</v>
      </c>
    </row>
    <row r="15" spans="2:12" ht="16.5" customHeight="1" x14ac:dyDescent="0.25">
      <c r="B15" s="432"/>
      <c r="C15" s="432"/>
      <c r="D15" s="446" t="s">
        <v>492</v>
      </c>
      <c r="E15" s="665">
        <v>403.73333330000003</v>
      </c>
      <c r="F15" s="665">
        <v>366.4</v>
      </c>
      <c r="G15" s="665">
        <v>457.2</v>
      </c>
      <c r="H15" s="663" t="s">
        <v>257</v>
      </c>
    </row>
    <row r="16" spans="2:12" ht="16.5" customHeight="1" x14ac:dyDescent="0.25">
      <c r="B16" s="433"/>
      <c r="C16" s="433"/>
      <c r="D16" s="446" t="s">
        <v>493</v>
      </c>
      <c r="E16" s="663" t="s">
        <v>257</v>
      </c>
      <c r="F16" s="663" t="s">
        <v>257</v>
      </c>
      <c r="G16" s="663" t="s">
        <v>257</v>
      </c>
      <c r="H16" s="663" t="s">
        <v>257</v>
      </c>
      <c r="I16" s="426"/>
    </row>
    <row r="17" spans="2:10" ht="16.5" customHeight="1" x14ac:dyDescent="0.25">
      <c r="B17" s="433"/>
      <c r="C17" s="433"/>
      <c r="D17" s="446" t="s">
        <v>494</v>
      </c>
      <c r="E17" s="663" t="s">
        <v>257</v>
      </c>
      <c r="F17" s="663" t="s">
        <v>257</v>
      </c>
      <c r="G17" s="663" t="s">
        <v>257</v>
      </c>
      <c r="H17" s="663" t="s">
        <v>257</v>
      </c>
      <c r="I17" s="426"/>
    </row>
    <row r="18" spans="2:10" ht="16.5" customHeight="1" x14ac:dyDescent="0.25">
      <c r="B18" s="433"/>
      <c r="C18" s="435"/>
      <c r="D18" s="446" t="s">
        <v>495</v>
      </c>
      <c r="E18" s="726" t="s">
        <v>257</v>
      </c>
      <c r="F18" s="726" t="s">
        <v>257</v>
      </c>
      <c r="G18" s="726" t="s">
        <v>257</v>
      </c>
      <c r="H18" s="726" t="s">
        <v>257</v>
      </c>
    </row>
    <row r="19" spans="2:10" ht="16.5" customHeight="1" x14ac:dyDescent="0.25">
      <c r="B19" s="434" t="s">
        <v>149</v>
      </c>
      <c r="C19" s="438" t="s">
        <v>425</v>
      </c>
      <c r="D19" s="445" t="s">
        <v>491</v>
      </c>
      <c r="E19" s="666">
        <v>348.4</v>
      </c>
      <c r="F19" s="666">
        <v>378.46666670000002</v>
      </c>
      <c r="G19" s="666">
        <v>335</v>
      </c>
      <c r="H19" s="727" t="s">
        <v>257</v>
      </c>
      <c r="I19" s="425"/>
    </row>
    <row r="20" spans="2:10" ht="16.5" customHeight="1" x14ac:dyDescent="0.25">
      <c r="B20" s="432"/>
      <c r="C20" s="432"/>
      <c r="D20" s="446" t="s">
        <v>492</v>
      </c>
      <c r="E20" s="665">
        <v>406.46666670000002</v>
      </c>
      <c r="F20" s="665">
        <v>306.43333330000002</v>
      </c>
      <c r="G20" s="665">
        <v>421.35</v>
      </c>
      <c r="H20" s="663" t="s">
        <v>257</v>
      </c>
      <c r="I20" s="424"/>
    </row>
    <row r="21" spans="2:10" ht="16.5" customHeight="1" x14ac:dyDescent="0.25">
      <c r="B21" s="433"/>
      <c r="C21" s="433"/>
      <c r="D21" s="446" t="s">
        <v>493</v>
      </c>
      <c r="E21" s="663" t="s">
        <v>257</v>
      </c>
      <c r="F21" s="663" t="s">
        <v>257</v>
      </c>
      <c r="G21" s="663" t="s">
        <v>257</v>
      </c>
      <c r="H21" s="663" t="s">
        <v>257</v>
      </c>
      <c r="I21" s="427"/>
    </row>
    <row r="22" spans="2:10" ht="16.5" customHeight="1" x14ac:dyDescent="0.25">
      <c r="B22" s="433"/>
      <c r="C22" s="433"/>
      <c r="D22" s="446" t="s">
        <v>494</v>
      </c>
      <c r="E22" s="663" t="s">
        <v>257</v>
      </c>
      <c r="F22" s="663" t="s">
        <v>257</v>
      </c>
      <c r="G22" s="663" t="s">
        <v>257</v>
      </c>
      <c r="H22" s="663" t="s">
        <v>257</v>
      </c>
      <c r="I22" s="428"/>
    </row>
    <row r="23" spans="2:10" ht="16.5" customHeight="1" x14ac:dyDescent="0.25">
      <c r="B23" s="433"/>
      <c r="C23" s="433"/>
      <c r="D23" s="446" t="s">
        <v>495</v>
      </c>
      <c r="E23" s="726" t="s">
        <v>257</v>
      </c>
      <c r="F23" s="726" t="s">
        <v>257</v>
      </c>
      <c r="G23" s="726" t="s">
        <v>257</v>
      </c>
      <c r="H23" s="726" t="s">
        <v>257</v>
      </c>
      <c r="I23" s="428"/>
    </row>
    <row r="24" spans="2:10" ht="16.5" customHeight="1" x14ac:dyDescent="0.25">
      <c r="B24" s="434" t="s">
        <v>142</v>
      </c>
      <c r="C24" s="440" t="s">
        <v>425</v>
      </c>
      <c r="D24" s="445" t="s">
        <v>491</v>
      </c>
      <c r="E24" s="666">
        <v>5740.6666670000004</v>
      </c>
      <c r="F24" s="666">
        <v>6820</v>
      </c>
      <c r="G24" s="666">
        <v>9112</v>
      </c>
      <c r="H24" s="727" t="s">
        <v>257</v>
      </c>
      <c r="I24" s="428"/>
    </row>
    <row r="25" spans="2:10" ht="16.5" customHeight="1" x14ac:dyDescent="0.25">
      <c r="B25" s="432"/>
      <c r="C25" s="432"/>
      <c r="D25" s="446" t="s">
        <v>492</v>
      </c>
      <c r="E25" s="665">
        <v>5851.3333329999996</v>
      </c>
      <c r="F25" s="665">
        <v>6805.3333329999996</v>
      </c>
      <c r="G25" s="665">
        <v>9204</v>
      </c>
      <c r="H25" s="663" t="s">
        <v>257</v>
      </c>
      <c r="I25" s="428"/>
    </row>
    <row r="26" spans="2:10" ht="16.5" customHeight="1" x14ac:dyDescent="0.25">
      <c r="B26" s="433"/>
      <c r="C26" s="433"/>
      <c r="D26" s="446" t="s">
        <v>493</v>
      </c>
      <c r="E26" s="663" t="s">
        <v>257</v>
      </c>
      <c r="F26" s="663" t="s">
        <v>257</v>
      </c>
      <c r="G26" s="663" t="s">
        <v>257</v>
      </c>
      <c r="H26" s="663" t="s">
        <v>257</v>
      </c>
      <c r="I26" s="428"/>
    </row>
    <row r="27" spans="2:10" ht="16.5" customHeight="1" x14ac:dyDescent="0.25">
      <c r="B27" s="433"/>
      <c r="C27" s="433"/>
      <c r="D27" s="446" t="s">
        <v>494</v>
      </c>
      <c r="E27" s="663" t="s">
        <v>257</v>
      </c>
      <c r="F27" s="663" t="s">
        <v>257</v>
      </c>
      <c r="G27" s="663" t="s">
        <v>257</v>
      </c>
      <c r="H27" s="663" t="s">
        <v>257</v>
      </c>
      <c r="I27" s="428"/>
      <c r="J27" t="s">
        <v>489</v>
      </c>
    </row>
    <row r="28" spans="2:10" ht="16.5" customHeight="1" x14ac:dyDescent="0.25">
      <c r="B28" s="433"/>
      <c r="C28" s="433"/>
      <c r="D28" s="446" t="s">
        <v>495</v>
      </c>
      <c r="E28" s="726" t="s">
        <v>257</v>
      </c>
      <c r="F28" s="726" t="s">
        <v>257</v>
      </c>
      <c r="G28" s="726" t="s">
        <v>257</v>
      </c>
      <c r="H28" s="726" t="s">
        <v>257</v>
      </c>
    </row>
    <row r="29" spans="2:10" ht="16.5" customHeight="1" x14ac:dyDescent="0.25">
      <c r="B29" s="440" t="s">
        <v>424</v>
      </c>
      <c r="C29" s="440" t="s">
        <v>425</v>
      </c>
      <c r="D29" s="445" t="s">
        <v>491</v>
      </c>
      <c r="E29" s="666">
        <v>6.6130000000000004</v>
      </c>
      <c r="F29" s="666">
        <v>3.5986666669999998</v>
      </c>
      <c r="G29" s="666">
        <v>6.2725</v>
      </c>
      <c r="H29" s="727" t="s">
        <v>257</v>
      </c>
      <c r="I29" s="32"/>
    </row>
    <row r="30" spans="2:10" ht="16.5" customHeight="1" x14ac:dyDescent="0.25">
      <c r="B30" s="438"/>
      <c r="C30" s="438"/>
      <c r="D30" s="446" t="s">
        <v>492</v>
      </c>
      <c r="E30" s="665">
        <v>9.8309999999999995</v>
      </c>
      <c r="F30" s="665">
        <v>3.9693333329999998</v>
      </c>
      <c r="G30" s="665">
        <v>5.5979999999999999</v>
      </c>
      <c r="H30" s="663" t="s">
        <v>257</v>
      </c>
      <c r="I30" s="32"/>
    </row>
    <row r="31" spans="2:10" ht="16.5" customHeight="1" x14ac:dyDescent="0.25">
      <c r="B31" s="433"/>
      <c r="C31" s="433"/>
      <c r="D31" s="446" t="s">
        <v>493</v>
      </c>
      <c r="E31" s="663" t="s">
        <v>257</v>
      </c>
      <c r="F31" s="663" t="s">
        <v>257</v>
      </c>
      <c r="G31" s="663" t="s">
        <v>257</v>
      </c>
      <c r="H31" s="663" t="s">
        <v>257</v>
      </c>
      <c r="I31" s="32"/>
    </row>
    <row r="32" spans="2:10" ht="16.5" customHeight="1" x14ac:dyDescent="0.25">
      <c r="B32" s="433"/>
      <c r="C32" s="433"/>
      <c r="D32" s="446" t="s">
        <v>494</v>
      </c>
      <c r="E32" s="663" t="s">
        <v>257</v>
      </c>
      <c r="F32" s="663" t="s">
        <v>257</v>
      </c>
      <c r="G32" s="663" t="s">
        <v>257</v>
      </c>
      <c r="H32" s="663" t="s">
        <v>257</v>
      </c>
      <c r="I32" s="32"/>
    </row>
    <row r="33" spans="2:9" ht="16.5" customHeight="1" x14ac:dyDescent="0.25">
      <c r="B33" s="435"/>
      <c r="C33" s="435"/>
      <c r="D33" s="446" t="s">
        <v>495</v>
      </c>
      <c r="E33" s="726" t="s">
        <v>257</v>
      </c>
      <c r="F33" s="726" t="s">
        <v>257</v>
      </c>
      <c r="G33" s="726" t="s">
        <v>257</v>
      </c>
      <c r="H33" s="726" t="s">
        <v>257</v>
      </c>
      <c r="I33" s="32"/>
    </row>
    <row r="34" spans="2:9" ht="16.5" customHeight="1" x14ac:dyDescent="0.25">
      <c r="B34" s="440" t="s">
        <v>423</v>
      </c>
      <c r="C34" s="438" t="s">
        <v>425</v>
      </c>
      <c r="D34" s="445" t="s">
        <v>491</v>
      </c>
      <c r="E34" s="747">
        <v>4.5999999999999999E-2</v>
      </c>
      <c r="F34" s="747">
        <v>0.129</v>
      </c>
      <c r="G34" s="747">
        <v>2.4500000000000001E-2</v>
      </c>
      <c r="H34" s="727" t="s">
        <v>257</v>
      </c>
      <c r="I34" s="32"/>
    </row>
    <row r="35" spans="2:9" ht="16.5" customHeight="1" x14ac:dyDescent="0.25">
      <c r="B35" s="438"/>
      <c r="C35" s="438"/>
      <c r="D35" s="446" t="s">
        <v>492</v>
      </c>
      <c r="E35" s="748">
        <v>0.14833333300000001</v>
      </c>
      <c r="F35" s="748">
        <v>3.9333332999999998E-2</v>
      </c>
      <c r="G35" s="748">
        <v>3.7999999999999999E-2</v>
      </c>
      <c r="H35" s="663" t="s">
        <v>257</v>
      </c>
      <c r="I35" s="32"/>
    </row>
    <row r="36" spans="2:9" ht="16.5" customHeight="1" x14ac:dyDescent="0.25">
      <c r="B36" s="433"/>
      <c r="C36" s="433"/>
      <c r="D36" s="446" t="s">
        <v>493</v>
      </c>
      <c r="E36" s="663" t="s">
        <v>257</v>
      </c>
      <c r="F36" s="663" t="s">
        <v>257</v>
      </c>
      <c r="G36" s="663" t="s">
        <v>257</v>
      </c>
      <c r="H36" s="663" t="s">
        <v>257</v>
      </c>
      <c r="I36" s="32"/>
    </row>
    <row r="37" spans="2:9" ht="16.5" customHeight="1" x14ac:dyDescent="0.25">
      <c r="B37" s="433"/>
      <c r="C37" s="433"/>
      <c r="D37" s="446" t="s">
        <v>494</v>
      </c>
      <c r="E37" s="663" t="s">
        <v>257</v>
      </c>
      <c r="F37" s="663" t="s">
        <v>257</v>
      </c>
      <c r="G37" s="663" t="s">
        <v>257</v>
      </c>
      <c r="H37" s="663" t="s">
        <v>257</v>
      </c>
      <c r="I37" s="32"/>
    </row>
    <row r="38" spans="2:9" ht="16.5" customHeight="1" x14ac:dyDescent="0.25">
      <c r="B38" s="433"/>
      <c r="C38" s="433"/>
      <c r="D38" s="446" t="s">
        <v>495</v>
      </c>
      <c r="E38" s="726" t="s">
        <v>257</v>
      </c>
      <c r="F38" s="726" t="s">
        <v>257</v>
      </c>
      <c r="G38" s="726" t="s">
        <v>257</v>
      </c>
      <c r="H38" s="726" t="s">
        <v>257</v>
      </c>
      <c r="I38" s="32"/>
    </row>
    <row r="39" spans="2:9" ht="16.5" customHeight="1" x14ac:dyDescent="0.25">
      <c r="B39" s="434" t="s">
        <v>145</v>
      </c>
      <c r="C39" s="440" t="s">
        <v>425</v>
      </c>
      <c r="D39" s="445" t="s">
        <v>491</v>
      </c>
      <c r="E39" s="666">
        <v>1720.5666670000001</v>
      </c>
      <c r="F39" s="666">
        <v>1657.5</v>
      </c>
      <c r="G39" s="727" t="s">
        <v>257</v>
      </c>
      <c r="H39" s="727" t="s">
        <v>257</v>
      </c>
      <c r="I39" s="32"/>
    </row>
    <row r="40" spans="2:9" ht="16.5" customHeight="1" x14ac:dyDescent="0.25">
      <c r="B40" s="432"/>
      <c r="C40" s="432"/>
      <c r="D40" s="446" t="s">
        <v>492</v>
      </c>
      <c r="E40" s="665">
        <v>1729.5666670000001</v>
      </c>
      <c r="F40" s="665">
        <v>1630.833333</v>
      </c>
      <c r="G40" s="663" t="s">
        <v>257</v>
      </c>
      <c r="H40" s="663" t="s">
        <v>257</v>
      </c>
      <c r="I40" s="32"/>
    </row>
    <row r="41" spans="2:9" ht="16.5" customHeight="1" x14ac:dyDescent="0.25">
      <c r="B41" s="439"/>
      <c r="C41" s="439"/>
      <c r="D41" s="446" t="s">
        <v>493</v>
      </c>
      <c r="E41" s="663" t="s">
        <v>257</v>
      </c>
      <c r="F41" s="663" t="s">
        <v>257</v>
      </c>
      <c r="G41" s="663" t="s">
        <v>257</v>
      </c>
      <c r="H41" s="663" t="s">
        <v>257</v>
      </c>
      <c r="I41" s="32"/>
    </row>
    <row r="42" spans="2:9" ht="16.5" customHeight="1" x14ac:dyDescent="0.25">
      <c r="B42" s="439"/>
      <c r="C42" s="439"/>
      <c r="D42" s="446" t="s">
        <v>494</v>
      </c>
      <c r="E42" s="663" t="s">
        <v>257</v>
      </c>
      <c r="F42" s="663" t="s">
        <v>257</v>
      </c>
      <c r="G42" s="663" t="s">
        <v>257</v>
      </c>
      <c r="H42" s="663" t="s">
        <v>257</v>
      </c>
      <c r="I42" s="32"/>
    </row>
    <row r="43" spans="2:9" ht="16.5" customHeight="1" thickBot="1" x14ac:dyDescent="0.3">
      <c r="B43" s="439"/>
      <c r="C43" s="439"/>
      <c r="D43" s="446" t="s">
        <v>495</v>
      </c>
      <c r="E43" s="726" t="s">
        <v>257</v>
      </c>
      <c r="F43" s="726" t="s">
        <v>257</v>
      </c>
      <c r="G43" s="726" t="s">
        <v>257</v>
      </c>
      <c r="H43" s="726" t="s">
        <v>257</v>
      </c>
      <c r="I43" s="32"/>
    </row>
    <row r="44" spans="2:9" ht="19.149999999999999" customHeight="1" thickTop="1" x14ac:dyDescent="0.25">
      <c r="B44" s="1122" t="s">
        <v>221</v>
      </c>
      <c r="C44" s="1122"/>
      <c r="D44" s="1122"/>
      <c r="E44" s="467"/>
      <c r="F44" s="467"/>
      <c r="G44" s="467"/>
      <c r="H44" s="531" t="s">
        <v>65</v>
      </c>
      <c r="I44" s="32"/>
    </row>
    <row r="45" spans="2:9" ht="18.600000000000001" customHeight="1" x14ac:dyDescent="0.25">
      <c r="B45" s="910" t="s">
        <v>413</v>
      </c>
      <c r="C45" s="910"/>
      <c r="D45" s="910"/>
      <c r="E45" s="910"/>
      <c r="F45" s="910"/>
      <c r="G45" s="910"/>
      <c r="H45" s="910"/>
      <c r="I45" s="32"/>
    </row>
    <row r="46" spans="2:9" ht="8.25" customHeight="1" x14ac:dyDescent="0.25">
      <c r="B46" s="216"/>
      <c r="C46" s="216"/>
      <c r="D46" s="216"/>
      <c r="E46" s="216"/>
      <c r="F46" s="216"/>
      <c r="G46" s="216"/>
      <c r="H46" s="216"/>
      <c r="I46" s="32"/>
    </row>
    <row r="47" spans="2:9" ht="11.25" customHeight="1" x14ac:dyDescent="0.25">
      <c r="B47" s="1123"/>
      <c r="C47" s="1123"/>
      <c r="D47" s="1123"/>
      <c r="E47" s="1123"/>
      <c r="F47" s="430"/>
      <c r="G47" s="429"/>
      <c r="H47" s="431"/>
      <c r="I47" s="32"/>
    </row>
    <row r="48" spans="2:9" ht="18.600000000000001" customHeight="1" x14ac:dyDescent="0.25">
      <c r="B48" s="527"/>
      <c r="C48" s="527"/>
      <c r="D48" s="527"/>
      <c r="E48" s="527"/>
      <c r="F48" s="430"/>
      <c r="G48" s="429"/>
      <c r="H48" s="431"/>
      <c r="I48" s="32"/>
    </row>
    <row r="49" spans="2:10" ht="15" customHeight="1" x14ac:dyDescent="0.25">
      <c r="B49" s="905" t="s">
        <v>454</v>
      </c>
      <c r="C49" s="905"/>
      <c r="D49" s="905"/>
      <c r="E49" s="905"/>
      <c r="F49" s="905"/>
      <c r="G49" s="905"/>
      <c r="H49" s="413">
        <v>68</v>
      </c>
      <c r="I49" s="32"/>
    </row>
    <row r="50" spans="2:10" ht="28.9" customHeight="1" x14ac:dyDescent="0.25">
      <c r="B50" s="1121" t="s">
        <v>521</v>
      </c>
      <c r="C50" s="1121"/>
      <c r="D50" s="1121"/>
      <c r="E50" s="1121"/>
      <c r="F50" s="1121"/>
      <c r="G50" s="1121"/>
      <c r="H50" s="1121"/>
      <c r="I50" s="32"/>
    </row>
    <row r="51" spans="2:10" ht="27.75" customHeight="1" thickBot="1" x14ac:dyDescent="0.3">
      <c r="B51" s="1120" t="s">
        <v>600</v>
      </c>
      <c r="C51" s="1120"/>
      <c r="D51" s="1120"/>
      <c r="E51" s="424"/>
      <c r="F51" s="424"/>
      <c r="G51" s="424"/>
      <c r="H51" s="424"/>
      <c r="I51" s="32"/>
    </row>
    <row r="52" spans="2:10" s="104" customFormat="1" ht="38.25" customHeight="1" thickTop="1" x14ac:dyDescent="0.25">
      <c r="B52" s="719" t="s">
        <v>165</v>
      </c>
      <c r="C52" s="719" t="s">
        <v>81</v>
      </c>
      <c r="D52" s="720" t="s">
        <v>0</v>
      </c>
      <c r="E52" s="720" t="s">
        <v>402</v>
      </c>
      <c r="F52" s="720" t="s">
        <v>403</v>
      </c>
      <c r="G52" s="720" t="s">
        <v>404</v>
      </c>
      <c r="H52" s="720" t="s">
        <v>405</v>
      </c>
      <c r="I52" s="105"/>
    </row>
    <row r="53" spans="2:10" ht="16.5" customHeight="1" x14ac:dyDescent="0.25">
      <c r="B53" s="440" t="s">
        <v>151</v>
      </c>
      <c r="C53" s="440" t="s">
        <v>103</v>
      </c>
      <c r="D53" s="445" t="s">
        <v>491</v>
      </c>
      <c r="E53" s="666">
        <v>7200</v>
      </c>
      <c r="F53" s="666">
        <v>9590</v>
      </c>
      <c r="G53" s="666">
        <v>11390</v>
      </c>
      <c r="H53" s="727" t="s">
        <v>257</v>
      </c>
      <c r="I53" s="32"/>
    </row>
    <row r="54" spans="2:10" ht="16.5" customHeight="1" x14ac:dyDescent="0.25">
      <c r="B54" s="438"/>
      <c r="C54" s="438"/>
      <c r="D54" s="446" t="s">
        <v>492</v>
      </c>
      <c r="E54" s="665">
        <v>7447.3333329999996</v>
      </c>
      <c r="F54" s="665">
        <v>9566.6666669999995</v>
      </c>
      <c r="G54" s="665">
        <v>11505</v>
      </c>
      <c r="H54" s="663" t="s">
        <v>257</v>
      </c>
      <c r="I54" s="32"/>
    </row>
    <row r="55" spans="2:10" ht="16.5" customHeight="1" x14ac:dyDescent="0.25">
      <c r="B55" s="439"/>
      <c r="C55" s="439"/>
      <c r="D55" s="446" t="s">
        <v>493</v>
      </c>
      <c r="E55" s="663" t="s">
        <v>257</v>
      </c>
      <c r="F55" s="663" t="s">
        <v>257</v>
      </c>
      <c r="G55" s="663" t="s">
        <v>257</v>
      </c>
      <c r="H55" s="663" t="s">
        <v>257</v>
      </c>
      <c r="I55" s="32"/>
      <c r="J55" t="s">
        <v>490</v>
      </c>
    </row>
    <row r="56" spans="2:10" ht="16.5" customHeight="1" x14ac:dyDescent="0.25">
      <c r="B56" s="439"/>
      <c r="C56" s="439"/>
      <c r="D56" s="446" t="s">
        <v>494</v>
      </c>
      <c r="E56" s="663" t="s">
        <v>257</v>
      </c>
      <c r="F56" s="663" t="s">
        <v>257</v>
      </c>
      <c r="G56" s="663" t="s">
        <v>257</v>
      </c>
      <c r="H56" s="663" t="s">
        <v>257</v>
      </c>
      <c r="I56" s="32"/>
    </row>
    <row r="57" spans="2:10" ht="16.5" customHeight="1" x14ac:dyDescent="0.25">
      <c r="B57" s="439"/>
      <c r="C57" s="439"/>
      <c r="D57" s="446" t="s">
        <v>495</v>
      </c>
      <c r="E57" s="726" t="s">
        <v>257</v>
      </c>
      <c r="F57" s="726" t="s">
        <v>257</v>
      </c>
      <c r="G57" s="726" t="s">
        <v>257</v>
      </c>
      <c r="H57" s="726" t="s">
        <v>257</v>
      </c>
      <c r="I57" s="32"/>
    </row>
    <row r="58" spans="2:10" ht="18" customHeight="1" x14ac:dyDescent="0.25">
      <c r="B58" s="440" t="s">
        <v>407</v>
      </c>
      <c r="C58" s="440" t="s">
        <v>497</v>
      </c>
      <c r="D58" s="445" t="s">
        <v>491</v>
      </c>
      <c r="E58" s="666">
        <v>11.19333333</v>
      </c>
      <c r="F58" s="666">
        <v>76.166666669999998</v>
      </c>
      <c r="G58" s="666">
        <v>76.599999999999994</v>
      </c>
      <c r="H58" s="727" t="s">
        <v>257</v>
      </c>
      <c r="I58" s="32"/>
    </row>
    <row r="59" spans="2:10" ht="18" customHeight="1" x14ac:dyDescent="0.25">
      <c r="B59" s="438"/>
      <c r="C59" s="438"/>
      <c r="D59" s="446" t="s">
        <v>492</v>
      </c>
      <c r="E59" s="665">
        <v>28.926666669999999</v>
      </c>
      <c r="F59" s="665">
        <v>73.033333330000005</v>
      </c>
      <c r="G59" s="665">
        <v>22.7</v>
      </c>
      <c r="H59" s="663" t="s">
        <v>257</v>
      </c>
      <c r="I59" s="32"/>
    </row>
    <row r="60" spans="2:10" ht="18" customHeight="1" x14ac:dyDescent="0.25">
      <c r="B60" s="439"/>
      <c r="C60" s="439"/>
      <c r="D60" s="446" t="s">
        <v>493</v>
      </c>
      <c r="E60" s="663" t="s">
        <v>257</v>
      </c>
      <c r="F60" s="663" t="s">
        <v>257</v>
      </c>
      <c r="G60" s="663" t="s">
        <v>257</v>
      </c>
      <c r="H60" s="663" t="s">
        <v>257</v>
      </c>
      <c r="I60" s="32"/>
    </row>
    <row r="61" spans="2:10" ht="18" customHeight="1" x14ac:dyDescent="0.25">
      <c r="B61" s="439"/>
      <c r="C61" s="439"/>
      <c r="D61" s="446" t="s">
        <v>494</v>
      </c>
      <c r="E61" s="663" t="s">
        <v>257</v>
      </c>
      <c r="F61" s="663" t="s">
        <v>257</v>
      </c>
      <c r="G61" s="663" t="s">
        <v>257</v>
      </c>
      <c r="H61" s="663" t="s">
        <v>257</v>
      </c>
      <c r="I61" s="32"/>
    </row>
    <row r="62" spans="2:10" ht="18" customHeight="1" x14ac:dyDescent="0.25">
      <c r="B62" s="439"/>
      <c r="C62" s="439"/>
      <c r="D62" s="446" t="s">
        <v>495</v>
      </c>
      <c r="E62" s="726" t="s">
        <v>257</v>
      </c>
      <c r="F62" s="726" t="s">
        <v>257</v>
      </c>
      <c r="G62" s="726" t="s">
        <v>257</v>
      </c>
      <c r="H62" s="726" t="s">
        <v>257</v>
      </c>
      <c r="I62" s="32"/>
    </row>
    <row r="63" spans="2:10" ht="18" customHeight="1" x14ac:dyDescent="0.25">
      <c r="B63" s="440" t="s">
        <v>408</v>
      </c>
      <c r="C63" s="440" t="s">
        <v>425</v>
      </c>
      <c r="D63" s="445" t="s">
        <v>491</v>
      </c>
      <c r="E63" s="666">
        <v>247.4</v>
      </c>
      <c r="F63" s="666">
        <v>266.33333329999999</v>
      </c>
      <c r="G63" s="666">
        <v>127.1</v>
      </c>
      <c r="H63" s="727" t="s">
        <v>257</v>
      </c>
      <c r="I63" s="32"/>
    </row>
    <row r="64" spans="2:10" ht="18" customHeight="1" x14ac:dyDescent="0.25">
      <c r="B64" s="438"/>
      <c r="C64" s="438"/>
      <c r="D64" s="446" t="s">
        <v>492</v>
      </c>
      <c r="E64" s="665">
        <v>224.2</v>
      </c>
      <c r="F64" s="665">
        <v>252.4</v>
      </c>
      <c r="G64" s="665">
        <v>118</v>
      </c>
      <c r="H64" s="663" t="s">
        <v>257</v>
      </c>
      <c r="I64" s="32"/>
    </row>
    <row r="65" spans="2:9" ht="18" customHeight="1" x14ac:dyDescent="0.25">
      <c r="B65" s="439"/>
      <c r="C65" s="439"/>
      <c r="D65" s="446" t="s">
        <v>493</v>
      </c>
      <c r="E65" s="663" t="s">
        <v>257</v>
      </c>
      <c r="F65" s="663" t="s">
        <v>257</v>
      </c>
      <c r="G65" s="663" t="s">
        <v>257</v>
      </c>
      <c r="H65" s="663" t="s">
        <v>257</v>
      </c>
      <c r="I65" s="32"/>
    </row>
    <row r="66" spans="2:9" ht="18" customHeight="1" x14ac:dyDescent="0.25">
      <c r="B66" s="439"/>
      <c r="C66" s="439"/>
      <c r="D66" s="446" t="s">
        <v>494</v>
      </c>
      <c r="E66" s="663" t="s">
        <v>257</v>
      </c>
      <c r="F66" s="663" t="s">
        <v>257</v>
      </c>
      <c r="G66" s="663" t="s">
        <v>257</v>
      </c>
      <c r="H66" s="663" t="s">
        <v>257</v>
      </c>
      <c r="I66" s="32"/>
    </row>
    <row r="67" spans="2:9" ht="18" customHeight="1" x14ac:dyDescent="0.25">
      <c r="B67" s="442"/>
      <c r="C67" s="442"/>
      <c r="D67" s="446" t="s">
        <v>495</v>
      </c>
      <c r="E67" s="726" t="s">
        <v>257</v>
      </c>
      <c r="F67" s="726" t="s">
        <v>257</v>
      </c>
      <c r="G67" s="726" t="s">
        <v>257</v>
      </c>
      <c r="H67" s="726" t="s">
        <v>257</v>
      </c>
      <c r="I67" s="32"/>
    </row>
    <row r="68" spans="2:9" ht="18" customHeight="1" x14ac:dyDescent="0.25">
      <c r="B68" s="434" t="s">
        <v>421</v>
      </c>
      <c r="C68" s="440" t="s">
        <v>425</v>
      </c>
      <c r="D68" s="445" t="s">
        <v>491</v>
      </c>
      <c r="E68" s="727" t="s">
        <v>257</v>
      </c>
      <c r="F68" s="727" t="s">
        <v>257</v>
      </c>
      <c r="G68" s="727" t="s">
        <v>257</v>
      </c>
      <c r="H68" s="727" t="s">
        <v>257</v>
      </c>
      <c r="I68" s="32"/>
    </row>
    <row r="69" spans="2:9" ht="18" customHeight="1" x14ac:dyDescent="0.25">
      <c r="B69" s="432"/>
      <c r="C69" s="432"/>
      <c r="D69" s="446" t="s">
        <v>492</v>
      </c>
      <c r="E69" s="663" t="s">
        <v>257</v>
      </c>
      <c r="F69" s="663" t="s">
        <v>257</v>
      </c>
      <c r="G69" s="663" t="s">
        <v>257</v>
      </c>
      <c r="H69" s="663" t="s">
        <v>257</v>
      </c>
      <c r="I69" s="32"/>
    </row>
    <row r="70" spans="2:9" ht="18" customHeight="1" x14ac:dyDescent="0.25">
      <c r="B70" s="439"/>
      <c r="C70" s="439"/>
      <c r="D70" s="446" t="s">
        <v>493</v>
      </c>
      <c r="E70" s="663" t="s">
        <v>257</v>
      </c>
      <c r="F70" s="663" t="s">
        <v>257</v>
      </c>
      <c r="G70" s="663" t="s">
        <v>257</v>
      </c>
      <c r="H70" s="663" t="s">
        <v>257</v>
      </c>
      <c r="I70" s="32"/>
    </row>
    <row r="71" spans="2:9" ht="18" customHeight="1" x14ac:dyDescent="0.25">
      <c r="B71" s="439"/>
      <c r="C71" s="439"/>
      <c r="D71" s="446" t="s">
        <v>494</v>
      </c>
      <c r="E71" s="663" t="s">
        <v>257</v>
      </c>
      <c r="F71" s="663" t="s">
        <v>257</v>
      </c>
      <c r="G71" s="663" t="s">
        <v>257</v>
      </c>
      <c r="H71" s="663" t="s">
        <v>257</v>
      </c>
      <c r="I71" s="32"/>
    </row>
    <row r="72" spans="2:9" ht="18" customHeight="1" x14ac:dyDescent="0.25">
      <c r="B72" s="439"/>
      <c r="C72" s="439"/>
      <c r="D72" s="446" t="s">
        <v>495</v>
      </c>
      <c r="E72" s="726" t="s">
        <v>257</v>
      </c>
      <c r="F72" s="726" t="s">
        <v>257</v>
      </c>
      <c r="G72" s="726" t="s">
        <v>257</v>
      </c>
      <c r="H72" s="726" t="s">
        <v>257</v>
      </c>
      <c r="I72" s="32"/>
    </row>
    <row r="73" spans="2:9" ht="18" customHeight="1" x14ac:dyDescent="0.25">
      <c r="B73" s="440" t="s">
        <v>153</v>
      </c>
      <c r="C73" s="440" t="s">
        <v>425</v>
      </c>
      <c r="D73" s="445" t="s">
        <v>491</v>
      </c>
      <c r="E73" s="727" t="s">
        <v>257</v>
      </c>
      <c r="F73" s="727" t="s">
        <v>257</v>
      </c>
      <c r="G73" s="727" t="s">
        <v>257</v>
      </c>
      <c r="H73" s="727" t="s">
        <v>257</v>
      </c>
      <c r="I73" s="436"/>
    </row>
    <row r="74" spans="2:9" ht="18" customHeight="1" x14ac:dyDescent="0.25">
      <c r="B74" s="438"/>
      <c r="C74" s="438"/>
      <c r="D74" s="446" t="s">
        <v>492</v>
      </c>
      <c r="E74" s="663" t="s">
        <v>257</v>
      </c>
      <c r="F74" s="663" t="s">
        <v>257</v>
      </c>
      <c r="G74" s="663" t="s">
        <v>257</v>
      </c>
      <c r="H74" s="663" t="s">
        <v>257</v>
      </c>
      <c r="I74" s="436"/>
    </row>
    <row r="75" spans="2:9" ht="18" customHeight="1" x14ac:dyDescent="0.25">
      <c r="B75" s="439"/>
      <c r="C75" s="439"/>
      <c r="D75" s="446" t="s">
        <v>493</v>
      </c>
      <c r="E75" s="663" t="s">
        <v>257</v>
      </c>
      <c r="F75" s="663" t="s">
        <v>257</v>
      </c>
      <c r="G75" s="663" t="s">
        <v>257</v>
      </c>
      <c r="H75" s="663" t="s">
        <v>257</v>
      </c>
      <c r="I75" s="436"/>
    </row>
    <row r="76" spans="2:9" ht="18" customHeight="1" x14ac:dyDescent="0.25">
      <c r="B76" s="439"/>
      <c r="C76" s="439"/>
      <c r="D76" s="446" t="s">
        <v>494</v>
      </c>
      <c r="E76" s="663" t="s">
        <v>257</v>
      </c>
      <c r="F76" s="663" t="s">
        <v>257</v>
      </c>
      <c r="G76" s="663" t="s">
        <v>257</v>
      </c>
      <c r="H76" s="663" t="s">
        <v>257</v>
      </c>
      <c r="I76" s="436"/>
    </row>
    <row r="77" spans="2:9" ht="18" customHeight="1" x14ac:dyDescent="0.25">
      <c r="B77" s="439"/>
      <c r="C77" s="439"/>
      <c r="D77" s="446" t="s">
        <v>495</v>
      </c>
      <c r="E77" s="726" t="s">
        <v>257</v>
      </c>
      <c r="F77" s="726" t="s">
        <v>257</v>
      </c>
      <c r="G77" s="726" t="s">
        <v>257</v>
      </c>
      <c r="H77" s="726" t="s">
        <v>257</v>
      </c>
      <c r="I77" s="436"/>
    </row>
    <row r="78" spans="2:9" ht="18" customHeight="1" x14ac:dyDescent="0.25">
      <c r="B78" s="440" t="s">
        <v>155</v>
      </c>
      <c r="C78" s="440" t="s">
        <v>425</v>
      </c>
      <c r="D78" s="445" t="s">
        <v>491</v>
      </c>
      <c r="E78" s="727" t="s">
        <v>257</v>
      </c>
      <c r="F78" s="727" t="s">
        <v>257</v>
      </c>
      <c r="G78" s="727" t="s">
        <v>257</v>
      </c>
      <c r="H78" s="727" t="s">
        <v>257</v>
      </c>
      <c r="I78" s="436"/>
    </row>
    <row r="79" spans="2:9" ht="18" customHeight="1" x14ac:dyDescent="0.25">
      <c r="B79" s="438"/>
      <c r="C79" s="438"/>
      <c r="D79" s="446" t="s">
        <v>492</v>
      </c>
      <c r="E79" s="663" t="s">
        <v>257</v>
      </c>
      <c r="F79" s="663" t="s">
        <v>257</v>
      </c>
      <c r="G79" s="663" t="s">
        <v>257</v>
      </c>
      <c r="H79" s="663" t="s">
        <v>257</v>
      </c>
      <c r="I79" s="436"/>
    </row>
    <row r="80" spans="2:9" ht="18" customHeight="1" x14ac:dyDescent="0.25">
      <c r="B80" s="439"/>
      <c r="C80" s="439"/>
      <c r="D80" s="446" t="s">
        <v>493</v>
      </c>
      <c r="E80" s="663" t="s">
        <v>257</v>
      </c>
      <c r="F80" s="663" t="s">
        <v>257</v>
      </c>
      <c r="G80" s="663" t="s">
        <v>257</v>
      </c>
      <c r="H80" s="663" t="s">
        <v>257</v>
      </c>
      <c r="I80" s="436"/>
    </row>
    <row r="81" spans="2:9" ht="18" customHeight="1" x14ac:dyDescent="0.25">
      <c r="B81" s="439"/>
      <c r="C81" s="439"/>
      <c r="D81" s="446" t="s">
        <v>494</v>
      </c>
      <c r="E81" s="663" t="s">
        <v>257</v>
      </c>
      <c r="F81" s="663" t="s">
        <v>257</v>
      </c>
      <c r="G81" s="663" t="s">
        <v>257</v>
      </c>
      <c r="H81" s="663" t="s">
        <v>257</v>
      </c>
      <c r="I81" s="436"/>
    </row>
    <row r="82" spans="2:9" ht="18" customHeight="1" x14ac:dyDescent="0.25">
      <c r="B82" s="439"/>
      <c r="C82" s="439"/>
      <c r="D82" s="446" t="s">
        <v>495</v>
      </c>
      <c r="E82" s="726" t="s">
        <v>257</v>
      </c>
      <c r="F82" s="726" t="s">
        <v>257</v>
      </c>
      <c r="G82" s="726" t="s">
        <v>257</v>
      </c>
      <c r="H82" s="726" t="s">
        <v>257</v>
      </c>
      <c r="I82" s="436"/>
    </row>
    <row r="83" spans="2:9" ht="18" customHeight="1" x14ac:dyDescent="0.25">
      <c r="B83" s="434" t="s">
        <v>422</v>
      </c>
      <c r="C83" s="440" t="s">
        <v>425</v>
      </c>
      <c r="D83" s="445" t="s">
        <v>491</v>
      </c>
      <c r="E83" s="666">
        <v>1809.166667</v>
      </c>
      <c r="F83" s="666">
        <v>2416.3666669999998</v>
      </c>
      <c r="G83" s="666">
        <v>4163.6499999999996</v>
      </c>
      <c r="H83" s="727" t="s">
        <v>257</v>
      </c>
      <c r="I83" s="32"/>
    </row>
    <row r="84" spans="2:9" ht="18" customHeight="1" x14ac:dyDescent="0.25">
      <c r="B84" s="432"/>
      <c r="C84" s="432"/>
      <c r="D84" s="446" t="s">
        <v>492</v>
      </c>
      <c r="E84" s="665">
        <v>1592.5</v>
      </c>
      <c r="F84" s="665">
        <v>2257.4666670000001</v>
      </c>
      <c r="G84" s="665">
        <v>4326.05</v>
      </c>
      <c r="H84" s="663" t="s">
        <v>257</v>
      </c>
      <c r="I84" s="32"/>
    </row>
    <row r="85" spans="2:9" ht="18" customHeight="1" x14ac:dyDescent="0.25">
      <c r="B85" s="439"/>
      <c r="C85" s="439"/>
      <c r="D85" s="446" t="s">
        <v>493</v>
      </c>
      <c r="E85" s="663" t="s">
        <v>257</v>
      </c>
      <c r="F85" s="663" t="s">
        <v>257</v>
      </c>
      <c r="G85" s="663" t="s">
        <v>257</v>
      </c>
      <c r="H85" s="663" t="s">
        <v>257</v>
      </c>
      <c r="I85" s="32"/>
    </row>
    <row r="86" spans="2:9" ht="18" customHeight="1" x14ac:dyDescent="0.25">
      <c r="B86" s="439"/>
      <c r="C86" s="439"/>
      <c r="D86" s="446" t="s">
        <v>494</v>
      </c>
      <c r="E86" s="663" t="s">
        <v>257</v>
      </c>
      <c r="F86" s="663" t="s">
        <v>257</v>
      </c>
      <c r="G86" s="663" t="s">
        <v>257</v>
      </c>
      <c r="H86" s="663" t="s">
        <v>257</v>
      </c>
      <c r="I86" s="32"/>
    </row>
    <row r="87" spans="2:9" ht="18" customHeight="1" thickBot="1" x14ac:dyDescent="0.3">
      <c r="B87" s="441"/>
      <c r="C87" s="441"/>
      <c r="D87" s="446" t="s">
        <v>495</v>
      </c>
      <c r="E87" s="728" t="s">
        <v>257</v>
      </c>
      <c r="F87" s="728" t="s">
        <v>257</v>
      </c>
      <c r="G87" s="728" t="s">
        <v>257</v>
      </c>
      <c r="H87" s="728" t="s">
        <v>257</v>
      </c>
      <c r="I87" s="32"/>
    </row>
    <row r="88" spans="2:9" ht="19.149999999999999" customHeight="1" thickTop="1" x14ac:dyDescent="0.25">
      <c r="B88" s="1122" t="s">
        <v>221</v>
      </c>
      <c r="C88" s="1122"/>
      <c r="D88" s="530"/>
      <c r="E88" s="428"/>
      <c r="F88" s="428"/>
      <c r="G88" s="428"/>
      <c r="H88" s="428"/>
      <c r="I88" s="32"/>
    </row>
    <row r="89" spans="2:9" ht="20.45" customHeight="1" x14ac:dyDescent="0.25">
      <c r="B89" s="910" t="s">
        <v>413</v>
      </c>
      <c r="C89" s="910"/>
      <c r="D89" s="910"/>
      <c r="E89" s="910"/>
      <c r="F89" s="910"/>
      <c r="G89" s="910"/>
      <c r="H89" s="910"/>
      <c r="I89" s="32"/>
    </row>
    <row r="90" spans="2:9" ht="22.15" customHeight="1" x14ac:dyDescent="0.25">
      <c r="B90" s="216"/>
      <c r="C90" s="216"/>
      <c r="D90" s="216"/>
      <c r="E90" s="216"/>
      <c r="F90" s="216"/>
      <c r="G90" s="216"/>
      <c r="H90" s="216"/>
      <c r="I90" s="32"/>
    </row>
    <row r="91" spans="2:9" ht="18" customHeight="1" x14ac:dyDescent="0.25">
      <c r="B91" s="216"/>
      <c r="C91" s="216"/>
      <c r="D91" s="216"/>
      <c r="E91" s="216"/>
      <c r="F91" s="216"/>
      <c r="G91" s="216"/>
      <c r="H91" s="216"/>
      <c r="I91" s="32"/>
    </row>
    <row r="92" spans="2:9" ht="18" customHeight="1" x14ac:dyDescent="0.25">
      <c r="B92" s="216"/>
      <c r="C92" s="216"/>
      <c r="D92" s="216"/>
      <c r="E92" s="216"/>
      <c r="F92" s="216"/>
      <c r="G92" s="216"/>
      <c r="H92" s="216"/>
      <c r="I92" s="32"/>
    </row>
    <row r="93" spans="2:9" ht="16.5" customHeight="1" x14ac:dyDescent="0.25">
      <c r="B93" s="905" t="s">
        <v>454</v>
      </c>
      <c r="C93" s="905"/>
      <c r="D93" s="905"/>
      <c r="E93" s="905"/>
      <c r="F93" s="905"/>
      <c r="G93" s="905"/>
      <c r="H93" s="413">
        <v>69</v>
      </c>
      <c r="I93" s="32"/>
    </row>
    <row r="94" spans="2:9" ht="28.15" customHeight="1" x14ac:dyDescent="0.25">
      <c r="B94" s="1121" t="s">
        <v>522</v>
      </c>
      <c r="C94" s="1121"/>
      <c r="D94" s="1121"/>
      <c r="E94" s="1121"/>
      <c r="F94" s="1121"/>
      <c r="G94" s="1121"/>
      <c r="H94" s="1121"/>
      <c r="I94" s="468"/>
    </row>
    <row r="95" spans="2:9" ht="22.5" customHeight="1" thickBot="1" x14ac:dyDescent="0.3">
      <c r="B95" s="1120" t="s">
        <v>601</v>
      </c>
      <c r="C95" s="1120"/>
      <c r="D95" s="1120"/>
      <c r="E95" s="424"/>
      <c r="F95" s="424"/>
      <c r="G95" s="424"/>
      <c r="H95" s="424"/>
      <c r="I95" s="424"/>
    </row>
    <row r="96" spans="2:9" s="104" customFormat="1" ht="38.25" customHeight="1" thickTop="1" x14ac:dyDescent="0.25">
      <c r="B96" s="719" t="s">
        <v>165</v>
      </c>
      <c r="C96" s="719" t="s">
        <v>81</v>
      </c>
      <c r="D96" s="720" t="s">
        <v>0</v>
      </c>
      <c r="E96" s="720" t="s">
        <v>402</v>
      </c>
      <c r="F96" s="720" t="s">
        <v>403</v>
      </c>
      <c r="G96" s="720" t="s">
        <v>404</v>
      </c>
      <c r="H96" s="720" t="s">
        <v>405</v>
      </c>
    </row>
    <row r="97" spans="2:8" ht="18" customHeight="1" x14ac:dyDescent="0.25">
      <c r="B97" s="438" t="s">
        <v>406</v>
      </c>
      <c r="C97" s="676"/>
      <c r="D97" s="448" t="s">
        <v>409</v>
      </c>
      <c r="E97" s="513">
        <v>7.85</v>
      </c>
      <c r="F97" s="513">
        <v>7.9333333330000002</v>
      </c>
      <c r="G97" s="513">
        <v>7.8666666669999996</v>
      </c>
      <c r="H97" s="513">
        <v>7.9333333330000002</v>
      </c>
    </row>
    <row r="98" spans="2:8" ht="18" customHeight="1" x14ac:dyDescent="0.25">
      <c r="B98" s="438"/>
      <c r="C98" s="438"/>
      <c r="D98" s="448" t="s">
        <v>410</v>
      </c>
      <c r="E98" s="514">
        <v>7.85</v>
      </c>
      <c r="F98" s="514">
        <v>7.8</v>
      </c>
      <c r="G98" s="514">
        <v>8.0333333329999999</v>
      </c>
      <c r="H98" s="514">
        <v>8.0333333329999999</v>
      </c>
    </row>
    <row r="99" spans="2:8" ht="18" customHeight="1" x14ac:dyDescent="0.25">
      <c r="B99" s="439"/>
      <c r="C99" s="439"/>
      <c r="D99" s="449" t="s">
        <v>411</v>
      </c>
      <c r="E99" s="514">
        <v>7.85</v>
      </c>
      <c r="F99" s="514">
        <v>7.5666666669999998</v>
      </c>
      <c r="G99" s="514">
        <v>8.5666666669999998</v>
      </c>
      <c r="H99" s="514">
        <v>7.8666666669999996</v>
      </c>
    </row>
    <row r="100" spans="2:8" ht="18" customHeight="1" x14ac:dyDescent="0.25">
      <c r="B100" s="442"/>
      <c r="C100" s="442"/>
      <c r="D100" s="451" t="s">
        <v>412</v>
      </c>
      <c r="E100" s="664">
        <v>7.85</v>
      </c>
      <c r="F100" s="664">
        <v>8.1999999999999993</v>
      </c>
      <c r="G100" s="664">
        <v>8.1999999999999993</v>
      </c>
      <c r="H100" s="664">
        <v>8.2666666670000009</v>
      </c>
    </row>
    <row r="101" spans="2:8" ht="18" customHeight="1" x14ac:dyDescent="0.25">
      <c r="B101" s="440" t="s">
        <v>139</v>
      </c>
      <c r="C101" s="440" t="s">
        <v>425</v>
      </c>
      <c r="D101" s="448" t="s">
        <v>409</v>
      </c>
      <c r="E101" s="513">
        <v>9197</v>
      </c>
      <c r="F101" s="513">
        <v>9557.3333330000005</v>
      </c>
      <c r="G101" s="513">
        <v>15152.666670000001</v>
      </c>
      <c r="H101" s="513">
        <v>7905.3329999999996</v>
      </c>
    </row>
    <row r="102" spans="2:8" ht="18" customHeight="1" x14ac:dyDescent="0.25">
      <c r="B102" s="438"/>
      <c r="C102" s="438"/>
      <c r="D102" s="449" t="s">
        <v>410</v>
      </c>
      <c r="E102" s="514">
        <v>8075</v>
      </c>
      <c r="F102" s="514">
        <v>9618.6666669999995</v>
      </c>
      <c r="G102" s="514">
        <v>16959.333330000001</v>
      </c>
      <c r="H102" s="514">
        <v>7463.3329999999996</v>
      </c>
    </row>
    <row r="103" spans="2:8" ht="18" customHeight="1" x14ac:dyDescent="0.25">
      <c r="B103" s="439"/>
      <c r="C103" s="439"/>
      <c r="D103" s="449" t="s">
        <v>411</v>
      </c>
      <c r="E103" s="514">
        <v>9309</v>
      </c>
      <c r="F103" s="514">
        <v>9702.6666669999995</v>
      </c>
      <c r="G103" s="514">
        <v>16806.666669999999</v>
      </c>
      <c r="H103" s="514">
        <v>7448.6670000000004</v>
      </c>
    </row>
    <row r="104" spans="2:8" ht="18" customHeight="1" x14ac:dyDescent="0.25">
      <c r="B104" s="442"/>
      <c r="C104" s="442"/>
      <c r="D104" s="451" t="s">
        <v>412</v>
      </c>
      <c r="E104" s="664">
        <v>9307</v>
      </c>
      <c r="F104" s="664">
        <v>9052</v>
      </c>
      <c r="G104" s="664">
        <v>16864.666669999999</v>
      </c>
      <c r="H104" s="664">
        <v>7496</v>
      </c>
    </row>
    <row r="105" spans="2:8" ht="18" customHeight="1" x14ac:dyDescent="0.25">
      <c r="B105" s="440" t="s">
        <v>147</v>
      </c>
      <c r="C105" s="440" t="s">
        <v>425</v>
      </c>
      <c r="D105" s="448" t="s">
        <v>409</v>
      </c>
      <c r="E105" s="513">
        <v>2725</v>
      </c>
      <c r="F105" s="513">
        <v>4097.3333329999996</v>
      </c>
      <c r="G105" s="513">
        <v>2933.333333</v>
      </c>
      <c r="H105" s="513">
        <v>1550</v>
      </c>
    </row>
    <row r="106" spans="2:8" ht="18" customHeight="1" x14ac:dyDescent="0.25">
      <c r="B106" s="438"/>
      <c r="C106" s="438"/>
      <c r="D106" s="449" t="s">
        <v>410</v>
      </c>
      <c r="E106" s="514">
        <v>1840</v>
      </c>
      <c r="F106" s="514">
        <v>4336.6666670000004</v>
      </c>
      <c r="G106" s="514">
        <v>2792.333333</v>
      </c>
      <c r="H106" s="514">
        <v>1496</v>
      </c>
    </row>
    <row r="107" spans="2:8" ht="18" customHeight="1" x14ac:dyDescent="0.25">
      <c r="B107" s="439"/>
      <c r="C107" s="439"/>
      <c r="D107" s="449" t="s">
        <v>411</v>
      </c>
      <c r="E107" s="514">
        <v>2757</v>
      </c>
      <c r="F107" s="514">
        <v>4306.6666670000004</v>
      </c>
      <c r="G107" s="514">
        <v>2802.333333</v>
      </c>
      <c r="H107" s="514">
        <v>1545.3330000000001</v>
      </c>
    </row>
    <row r="108" spans="2:8" ht="18" customHeight="1" x14ac:dyDescent="0.25">
      <c r="B108" s="442"/>
      <c r="C108" s="442"/>
      <c r="D108" s="451" t="s">
        <v>412</v>
      </c>
      <c r="E108" s="664">
        <v>2768</v>
      </c>
      <c r="F108" s="664">
        <v>3952.666667</v>
      </c>
      <c r="G108" s="664">
        <v>2802</v>
      </c>
      <c r="H108" s="664">
        <v>1547.3330000000001</v>
      </c>
    </row>
    <row r="109" spans="2:8" ht="18" customHeight="1" x14ac:dyDescent="0.25">
      <c r="B109" s="440" t="s">
        <v>149</v>
      </c>
      <c r="C109" s="440" t="s">
        <v>425</v>
      </c>
      <c r="D109" s="448" t="s">
        <v>409</v>
      </c>
      <c r="E109" s="513">
        <v>592</v>
      </c>
      <c r="F109" s="513">
        <v>968.66666669999995</v>
      </c>
      <c r="G109" s="513">
        <v>1884</v>
      </c>
      <c r="H109" s="513">
        <v>933</v>
      </c>
    </row>
    <row r="110" spans="2:8" ht="18" customHeight="1" x14ac:dyDescent="0.25">
      <c r="B110" s="438"/>
      <c r="C110" s="438"/>
      <c r="D110" s="449" t="s">
        <v>410</v>
      </c>
      <c r="E110" s="514">
        <v>845</v>
      </c>
      <c r="F110" s="514">
        <v>907.33333330000005</v>
      </c>
      <c r="G110" s="514">
        <v>2420.333333</v>
      </c>
      <c r="H110" s="514">
        <v>911.33333330000005</v>
      </c>
    </row>
    <row r="111" spans="2:8" ht="18" customHeight="1" x14ac:dyDescent="0.25">
      <c r="B111" s="439"/>
      <c r="C111" s="439"/>
      <c r="D111" s="449" t="s">
        <v>411</v>
      </c>
      <c r="E111" s="514">
        <v>589</v>
      </c>
      <c r="F111" s="514">
        <v>916.66666669999995</v>
      </c>
      <c r="G111" s="514">
        <v>2340</v>
      </c>
      <c r="H111" s="514">
        <v>886</v>
      </c>
    </row>
    <row r="112" spans="2:8" ht="18" customHeight="1" x14ac:dyDescent="0.25">
      <c r="B112" s="442"/>
      <c r="C112" s="442"/>
      <c r="D112" s="451" t="s">
        <v>412</v>
      </c>
      <c r="E112" s="664">
        <v>590</v>
      </c>
      <c r="F112" s="664">
        <v>952</v>
      </c>
      <c r="G112" s="664">
        <v>2379.333333</v>
      </c>
      <c r="H112" s="664">
        <v>904.66666669999995</v>
      </c>
    </row>
    <row r="113" spans="2:9" ht="18" customHeight="1" x14ac:dyDescent="0.25">
      <c r="B113" s="440" t="s">
        <v>142</v>
      </c>
      <c r="C113" s="440" t="s">
        <v>425</v>
      </c>
      <c r="D113" s="448" t="s">
        <v>409</v>
      </c>
      <c r="E113" s="513">
        <v>43530</v>
      </c>
      <c r="F113" s="513">
        <v>52423.333330000001</v>
      </c>
      <c r="G113" s="513">
        <v>98965</v>
      </c>
      <c r="H113" s="513">
        <v>60556.666669999999</v>
      </c>
    </row>
    <row r="114" spans="2:9" ht="18" customHeight="1" x14ac:dyDescent="0.25">
      <c r="B114" s="438"/>
      <c r="C114" s="438"/>
      <c r="D114" s="449" t="s">
        <v>410</v>
      </c>
      <c r="E114" s="514">
        <v>39145</v>
      </c>
      <c r="F114" s="514">
        <v>55640</v>
      </c>
      <c r="G114" s="514">
        <v>87016.666670000006</v>
      </c>
      <c r="H114" s="514">
        <v>36516.666669999999</v>
      </c>
    </row>
    <row r="115" spans="2:9" ht="18" customHeight="1" x14ac:dyDescent="0.25">
      <c r="B115" s="439"/>
      <c r="C115" s="439"/>
      <c r="D115" s="449" t="s">
        <v>411</v>
      </c>
      <c r="E115" s="514">
        <v>44213</v>
      </c>
      <c r="F115" s="514">
        <v>56521.666669999999</v>
      </c>
      <c r="G115" s="514">
        <v>88566.666670000006</v>
      </c>
      <c r="H115" s="514">
        <v>36776.666669999999</v>
      </c>
    </row>
    <row r="116" spans="2:9" ht="18" customHeight="1" x14ac:dyDescent="0.25">
      <c r="B116" s="442"/>
      <c r="C116" s="442"/>
      <c r="D116" s="452" t="s">
        <v>412</v>
      </c>
      <c r="E116" s="664">
        <v>44126</v>
      </c>
      <c r="F116" s="664">
        <v>47873.333330000001</v>
      </c>
      <c r="G116" s="664">
        <v>88605</v>
      </c>
      <c r="H116" s="664">
        <v>36733.333330000001</v>
      </c>
    </row>
    <row r="117" spans="2:9" ht="18" customHeight="1" x14ac:dyDescent="0.25">
      <c r="B117" s="438" t="s">
        <v>424</v>
      </c>
      <c r="C117" s="440" t="s">
        <v>425</v>
      </c>
      <c r="D117" s="450" t="s">
        <v>409</v>
      </c>
      <c r="E117" s="513">
        <v>50.85</v>
      </c>
      <c r="F117" s="513">
        <v>4155.7333330000001</v>
      </c>
      <c r="G117" s="513">
        <v>412.66666670000001</v>
      </c>
      <c r="H117" s="513">
        <v>37.566666669999996</v>
      </c>
    </row>
    <row r="118" spans="2:9" ht="18" customHeight="1" x14ac:dyDescent="0.25">
      <c r="B118" s="438"/>
      <c r="C118" s="438"/>
      <c r="D118" s="448" t="s">
        <v>410</v>
      </c>
      <c r="E118" s="514">
        <v>49.3</v>
      </c>
      <c r="F118" s="514">
        <v>115.66666669999999</v>
      </c>
      <c r="G118" s="514">
        <v>408</v>
      </c>
      <c r="H118" s="514">
        <v>31.533333330000001</v>
      </c>
    </row>
    <row r="119" spans="2:9" ht="18" customHeight="1" x14ac:dyDescent="0.25">
      <c r="B119" s="439"/>
      <c r="C119" s="439"/>
      <c r="D119" s="449" t="s">
        <v>411</v>
      </c>
      <c r="E119" s="514">
        <v>64.55</v>
      </c>
      <c r="F119" s="514">
        <v>115.0666667</v>
      </c>
      <c r="G119" s="514">
        <v>390.66666670000001</v>
      </c>
      <c r="H119" s="514">
        <v>31.93333333</v>
      </c>
    </row>
    <row r="120" spans="2:9" ht="18" customHeight="1" x14ac:dyDescent="0.25">
      <c r="B120" s="442"/>
      <c r="C120" s="442"/>
      <c r="D120" s="451" t="s">
        <v>412</v>
      </c>
      <c r="E120" s="664">
        <v>61.2</v>
      </c>
      <c r="F120" s="664">
        <v>109.4</v>
      </c>
      <c r="G120" s="664">
        <v>391.33333329999999</v>
      </c>
      <c r="H120" s="664">
        <v>30.266666669999999</v>
      </c>
    </row>
    <row r="121" spans="2:9" ht="18" customHeight="1" x14ac:dyDescent="0.25">
      <c r="B121" s="440" t="s">
        <v>423</v>
      </c>
      <c r="C121" s="440" t="s">
        <v>425</v>
      </c>
      <c r="D121" s="448" t="s">
        <v>409</v>
      </c>
      <c r="E121" s="514">
        <v>15.6</v>
      </c>
      <c r="F121" s="514">
        <v>16.239999999999998</v>
      </c>
      <c r="G121" s="514">
        <v>17.37</v>
      </c>
      <c r="H121" s="514">
        <v>16.06666667</v>
      </c>
    </row>
    <row r="122" spans="2:9" ht="18" customHeight="1" x14ac:dyDescent="0.25">
      <c r="B122" s="438"/>
      <c r="C122" s="438"/>
      <c r="D122" s="449" t="s">
        <v>410</v>
      </c>
      <c r="E122" s="514">
        <v>16.21</v>
      </c>
      <c r="F122" s="514">
        <v>13.346666669999999</v>
      </c>
      <c r="G122" s="514">
        <v>21.033333330000001</v>
      </c>
      <c r="H122" s="514">
        <v>15.83333333</v>
      </c>
    </row>
    <row r="123" spans="2:9" ht="18" customHeight="1" x14ac:dyDescent="0.25">
      <c r="B123" s="439"/>
      <c r="C123" s="439"/>
      <c r="D123" s="449" t="s">
        <v>411</v>
      </c>
      <c r="E123" s="514">
        <v>16.2</v>
      </c>
      <c r="F123" s="514">
        <v>14.17333333</v>
      </c>
      <c r="G123" s="514">
        <v>20.673333329999998</v>
      </c>
      <c r="H123" s="514">
        <v>14.4</v>
      </c>
    </row>
    <row r="124" spans="2:9" ht="18" customHeight="1" x14ac:dyDescent="0.25">
      <c r="B124" s="439"/>
      <c r="C124" s="439"/>
      <c r="D124" s="452" t="s">
        <v>412</v>
      </c>
      <c r="E124" s="725">
        <v>15.65</v>
      </c>
      <c r="F124" s="725">
        <v>11.293333329999999</v>
      </c>
      <c r="G124" s="725">
        <v>22.266666669999999</v>
      </c>
      <c r="H124" s="725">
        <v>15.5</v>
      </c>
    </row>
    <row r="125" spans="2:9" ht="18" customHeight="1" x14ac:dyDescent="0.25">
      <c r="B125" s="440" t="s">
        <v>145</v>
      </c>
      <c r="C125" s="440" t="s">
        <v>425</v>
      </c>
      <c r="D125" s="450" t="s">
        <v>409</v>
      </c>
      <c r="E125" s="513">
        <v>5865</v>
      </c>
      <c r="F125" s="513">
        <v>10912</v>
      </c>
      <c r="G125" s="513">
        <v>21294.666669999999</v>
      </c>
      <c r="H125" s="513">
        <v>9268</v>
      </c>
      <c r="I125" s="453"/>
    </row>
    <row r="126" spans="2:9" ht="18" customHeight="1" x14ac:dyDescent="0.25">
      <c r="B126" s="438"/>
      <c r="C126" s="438"/>
      <c r="D126" s="449" t="s">
        <v>410</v>
      </c>
      <c r="E126" s="514">
        <v>3927.4</v>
      </c>
      <c r="F126" s="514">
        <v>11553</v>
      </c>
      <c r="G126" s="514">
        <v>17711.333330000001</v>
      </c>
      <c r="H126" s="514">
        <v>4695.6666670000004</v>
      </c>
      <c r="I126" s="453"/>
    </row>
    <row r="127" spans="2:9" ht="18" customHeight="1" x14ac:dyDescent="0.25">
      <c r="B127" s="439"/>
      <c r="C127" s="439"/>
      <c r="D127" s="449" t="s">
        <v>411</v>
      </c>
      <c r="E127" s="514">
        <v>6019</v>
      </c>
      <c r="F127" s="514">
        <v>11309.333329999999</v>
      </c>
      <c r="G127" s="514">
        <v>17541.333330000001</v>
      </c>
      <c r="H127" s="514">
        <v>4627.3333329999996</v>
      </c>
      <c r="I127" s="453"/>
    </row>
    <row r="128" spans="2:9" ht="18" customHeight="1" x14ac:dyDescent="0.25">
      <c r="B128" s="442"/>
      <c r="C128" s="442"/>
      <c r="D128" s="451" t="s">
        <v>412</v>
      </c>
      <c r="E128" s="664">
        <v>6102</v>
      </c>
      <c r="F128" s="664">
        <v>9838.6666669999995</v>
      </c>
      <c r="G128" s="664">
        <v>17666</v>
      </c>
      <c r="H128" s="664">
        <v>4692.6666670000004</v>
      </c>
      <c r="I128" s="436"/>
    </row>
    <row r="129" spans="2:9" ht="18" customHeight="1" x14ac:dyDescent="0.25">
      <c r="B129" s="438" t="s">
        <v>151</v>
      </c>
      <c r="C129" s="440" t="s">
        <v>103</v>
      </c>
      <c r="D129" s="450" t="s">
        <v>409</v>
      </c>
      <c r="E129" s="513">
        <v>63232.5</v>
      </c>
      <c r="F129" s="513">
        <v>77446</v>
      </c>
      <c r="G129" s="513">
        <v>124593.3333</v>
      </c>
      <c r="H129" s="513">
        <v>86355</v>
      </c>
      <c r="I129" s="436"/>
    </row>
    <row r="130" spans="2:9" ht="18" customHeight="1" x14ac:dyDescent="0.25">
      <c r="B130" s="438"/>
      <c r="C130" s="438"/>
      <c r="D130" s="449" t="s">
        <v>410</v>
      </c>
      <c r="E130" s="514">
        <v>64087</v>
      </c>
      <c r="F130" s="514">
        <v>81263.666670000006</v>
      </c>
      <c r="G130" s="514">
        <v>131114</v>
      </c>
      <c r="H130" s="514">
        <v>54667.333330000001</v>
      </c>
      <c r="I130" s="436"/>
    </row>
    <row r="131" spans="2:9" ht="18" customHeight="1" x14ac:dyDescent="0.25">
      <c r="B131" s="439"/>
      <c r="C131" s="439"/>
      <c r="D131" s="449" t="s">
        <v>411</v>
      </c>
      <c r="E131" s="514">
        <v>64433</v>
      </c>
      <c r="F131" s="514">
        <v>86721.666670000006</v>
      </c>
      <c r="G131" s="514">
        <v>133269.6667</v>
      </c>
      <c r="H131" s="514">
        <v>56012</v>
      </c>
      <c r="I131" s="436"/>
    </row>
    <row r="132" spans="2:9" ht="18" customHeight="1" thickBot="1" x14ac:dyDescent="0.3">
      <c r="B132" s="441"/>
      <c r="C132" s="441"/>
      <c r="D132" s="454" t="s">
        <v>412</v>
      </c>
      <c r="E132" s="516">
        <v>64050</v>
      </c>
      <c r="F132" s="516">
        <v>82148.333329999994</v>
      </c>
      <c r="G132" s="516">
        <v>124955.3333</v>
      </c>
      <c r="H132" s="516">
        <v>56530.333330000001</v>
      </c>
      <c r="I132" s="436"/>
    </row>
    <row r="133" spans="2:9" ht="20.45" customHeight="1" thickTop="1" x14ac:dyDescent="0.25">
      <c r="B133" s="1124" t="s">
        <v>496</v>
      </c>
      <c r="C133" s="1124"/>
      <c r="D133" s="1124"/>
      <c r="G133" s="429"/>
      <c r="H133" s="100" t="s">
        <v>65</v>
      </c>
      <c r="I133" s="32"/>
    </row>
    <row r="134" spans="2:9" ht="20.45" customHeight="1" x14ac:dyDescent="0.25">
      <c r="B134" s="1045" t="s">
        <v>413</v>
      </c>
      <c r="C134" s="1045"/>
      <c r="D134" s="1045"/>
      <c r="E134" s="1045"/>
      <c r="F134" s="674"/>
      <c r="G134" s="437"/>
      <c r="H134" s="431"/>
    </row>
    <row r="135" spans="2:9" ht="40.5" customHeight="1" x14ac:dyDescent="0.25">
      <c r="B135" s="577"/>
      <c r="C135" s="577"/>
      <c r="D135" s="577"/>
      <c r="E135" s="577"/>
      <c r="F135" s="577"/>
      <c r="G135" s="437"/>
      <c r="H135" s="431"/>
    </row>
    <row r="136" spans="2:9" ht="15.75" customHeight="1" x14ac:dyDescent="0.25">
      <c r="B136" s="905" t="s">
        <v>454</v>
      </c>
      <c r="C136" s="905"/>
      <c r="D136" s="905"/>
      <c r="E136" s="905"/>
      <c r="F136" s="905"/>
      <c r="G136" s="905"/>
      <c r="H136" s="413">
        <v>70</v>
      </c>
    </row>
    <row r="137" spans="2:9" ht="29.25" customHeight="1" x14ac:dyDescent="0.25">
      <c r="B137" s="1121" t="s">
        <v>523</v>
      </c>
      <c r="C137" s="1121"/>
      <c r="D137" s="1121"/>
      <c r="E137" s="1121"/>
      <c r="F137" s="1121"/>
      <c r="G137" s="1121"/>
      <c r="H137" s="1121"/>
    </row>
    <row r="138" spans="2:9" ht="19.5" customHeight="1" thickBot="1" x14ac:dyDescent="0.3">
      <c r="B138" s="1120" t="s">
        <v>705</v>
      </c>
      <c r="C138" s="1120"/>
      <c r="D138" s="1120"/>
      <c r="E138" s="424"/>
      <c r="F138" s="424"/>
      <c r="G138" s="424"/>
      <c r="H138" s="424"/>
    </row>
    <row r="139" spans="2:9" s="104" customFormat="1" ht="38.25" customHeight="1" thickTop="1" x14ac:dyDescent="0.25">
      <c r="B139" s="719" t="s">
        <v>165</v>
      </c>
      <c r="C139" s="719" t="s">
        <v>81</v>
      </c>
      <c r="D139" s="720" t="s">
        <v>0</v>
      </c>
      <c r="E139" s="720" t="s">
        <v>402</v>
      </c>
      <c r="F139" s="720" t="s">
        <v>403</v>
      </c>
      <c r="G139" s="720" t="s">
        <v>404</v>
      </c>
      <c r="H139" s="720" t="s">
        <v>405</v>
      </c>
    </row>
    <row r="140" spans="2:9" ht="18" customHeight="1" x14ac:dyDescent="0.25">
      <c r="B140" s="440" t="s">
        <v>407</v>
      </c>
      <c r="C140" s="440" t="s">
        <v>497</v>
      </c>
      <c r="D140" s="450" t="s">
        <v>409</v>
      </c>
      <c r="E140" s="513">
        <v>12.455</v>
      </c>
      <c r="F140" s="513">
        <v>77446</v>
      </c>
      <c r="G140" s="513">
        <v>47.106666670000003</v>
      </c>
      <c r="H140" s="513">
        <v>8.8000000000000007</v>
      </c>
      <c r="I140" s="453"/>
    </row>
    <row r="141" spans="2:9" ht="18" customHeight="1" x14ac:dyDescent="0.25">
      <c r="B141" s="438"/>
      <c r="C141" s="438"/>
      <c r="D141" s="449" t="s">
        <v>410</v>
      </c>
      <c r="E141" s="514">
        <v>13.58</v>
      </c>
      <c r="F141" s="514">
        <v>81263.666670000006</v>
      </c>
      <c r="G141" s="514">
        <v>59.31</v>
      </c>
      <c r="H141" s="514">
        <v>10.733333330000001</v>
      </c>
      <c r="I141" s="453"/>
    </row>
    <row r="142" spans="2:9" ht="18" customHeight="1" x14ac:dyDescent="0.25">
      <c r="B142" s="439"/>
      <c r="C142" s="439"/>
      <c r="D142" s="449" t="s">
        <v>411</v>
      </c>
      <c r="E142" s="514">
        <v>14.7</v>
      </c>
      <c r="F142" s="514">
        <v>86721.666670000006</v>
      </c>
      <c r="G142" s="514">
        <v>37.27333333</v>
      </c>
      <c r="H142" s="514">
        <v>10.766666669999999</v>
      </c>
      <c r="I142" s="453"/>
    </row>
    <row r="143" spans="2:9" ht="18" customHeight="1" x14ac:dyDescent="0.25">
      <c r="B143" s="442"/>
      <c r="C143" s="442"/>
      <c r="D143" s="451" t="s">
        <v>412</v>
      </c>
      <c r="E143" s="664">
        <v>8.6300000000000008</v>
      </c>
      <c r="F143" s="664">
        <v>82148.333329999994</v>
      </c>
      <c r="G143" s="664">
        <v>59.72</v>
      </c>
      <c r="H143" s="664">
        <v>8.6333333329999995</v>
      </c>
      <c r="I143" s="453"/>
    </row>
    <row r="144" spans="2:9" ht="18" customHeight="1" x14ac:dyDescent="0.25">
      <c r="B144" s="440" t="s">
        <v>408</v>
      </c>
      <c r="C144" s="440" t="s">
        <v>425</v>
      </c>
      <c r="D144" s="450" t="s">
        <v>409</v>
      </c>
      <c r="E144" s="513">
        <v>198</v>
      </c>
      <c r="F144" s="513">
        <v>194</v>
      </c>
      <c r="G144" s="513">
        <v>196.66666670000001</v>
      </c>
      <c r="H144" s="513">
        <v>192</v>
      </c>
      <c r="I144" s="453"/>
    </row>
    <row r="145" spans="2:9" ht="18" customHeight="1" x14ac:dyDescent="0.25">
      <c r="B145" s="438"/>
      <c r="C145" s="438"/>
      <c r="D145" s="449" t="s">
        <v>410</v>
      </c>
      <c r="E145" s="514">
        <v>192</v>
      </c>
      <c r="F145" s="514">
        <v>197.33333329999999</v>
      </c>
      <c r="G145" s="514">
        <v>196</v>
      </c>
      <c r="H145" s="514">
        <v>195.33333329999999</v>
      </c>
      <c r="I145" s="453"/>
    </row>
    <row r="146" spans="2:9" ht="18" customHeight="1" x14ac:dyDescent="0.25">
      <c r="B146" s="439"/>
      <c r="C146" s="439"/>
      <c r="D146" s="449" t="s">
        <v>411</v>
      </c>
      <c r="E146" s="514">
        <v>198</v>
      </c>
      <c r="F146" s="514">
        <v>206.66666670000001</v>
      </c>
      <c r="G146" s="514">
        <v>193.33333329999999</v>
      </c>
      <c r="H146" s="514">
        <v>196</v>
      </c>
      <c r="I146" s="453"/>
    </row>
    <row r="147" spans="2:9" ht="18" customHeight="1" x14ac:dyDescent="0.25">
      <c r="B147" s="439"/>
      <c r="C147" s="439"/>
      <c r="D147" s="451" t="s">
        <v>412</v>
      </c>
      <c r="E147" s="664">
        <v>192</v>
      </c>
      <c r="F147" s="664">
        <v>195.33333329999999</v>
      </c>
      <c r="G147" s="664">
        <v>196.66666670000001</v>
      </c>
      <c r="H147" s="664">
        <v>194.66666670000001</v>
      </c>
      <c r="I147" s="453"/>
    </row>
    <row r="148" spans="2:9" ht="18" customHeight="1" x14ac:dyDescent="0.25">
      <c r="B148" s="440" t="s">
        <v>421</v>
      </c>
      <c r="C148" s="440" t="s">
        <v>425</v>
      </c>
      <c r="D148" s="450" t="s">
        <v>409</v>
      </c>
      <c r="E148" s="513">
        <v>8.8000000000000007</v>
      </c>
      <c r="F148" s="513">
        <v>9.3333333330000006</v>
      </c>
      <c r="G148" s="513">
        <v>8.1</v>
      </c>
      <c r="H148" s="513">
        <v>8.7333333329999991</v>
      </c>
      <c r="I148" s="453"/>
    </row>
    <row r="149" spans="2:9" ht="18" customHeight="1" x14ac:dyDescent="0.25">
      <c r="B149" s="438"/>
      <c r="C149" s="438"/>
      <c r="D149" s="449" t="s">
        <v>410</v>
      </c>
      <c r="E149" s="514">
        <v>7.55</v>
      </c>
      <c r="F149" s="514">
        <v>8.6</v>
      </c>
      <c r="G149" s="514">
        <v>7.23</v>
      </c>
      <c r="H149" s="514">
        <v>9.5333333329999999</v>
      </c>
      <c r="I149" s="436"/>
    </row>
    <row r="150" spans="2:9" ht="18" customHeight="1" x14ac:dyDescent="0.25">
      <c r="B150" s="439"/>
      <c r="C150" s="439"/>
      <c r="D150" s="449" t="s">
        <v>411</v>
      </c>
      <c r="E150" s="514">
        <v>8.3000000000000007</v>
      </c>
      <c r="F150" s="514">
        <v>8.9</v>
      </c>
      <c r="G150" s="514">
        <v>6.9666666670000001</v>
      </c>
      <c r="H150" s="514">
        <v>8.6</v>
      </c>
      <c r="I150" s="436"/>
    </row>
    <row r="151" spans="2:9" ht="18" customHeight="1" x14ac:dyDescent="0.25">
      <c r="B151" s="439"/>
      <c r="C151" s="439"/>
      <c r="D151" s="451" t="s">
        <v>412</v>
      </c>
      <c r="E151" s="664">
        <v>8.6999999999999993</v>
      </c>
      <c r="F151" s="664">
        <v>9.2666666670000009</v>
      </c>
      <c r="G151" s="664">
        <v>6.7</v>
      </c>
      <c r="H151" s="664">
        <v>9.0666666669999998</v>
      </c>
      <c r="I151" s="436"/>
    </row>
    <row r="152" spans="2:9" ht="18" customHeight="1" x14ac:dyDescent="0.25">
      <c r="B152" s="440" t="s">
        <v>153</v>
      </c>
      <c r="C152" s="440" t="s">
        <v>425</v>
      </c>
      <c r="D152" s="450" t="s">
        <v>409</v>
      </c>
      <c r="E152" s="513">
        <v>5750</v>
      </c>
      <c r="F152" s="513">
        <v>10544.666670000001</v>
      </c>
      <c r="G152" s="513">
        <v>21169.333330000001</v>
      </c>
      <c r="H152" s="513">
        <v>8598</v>
      </c>
      <c r="I152" s="436"/>
    </row>
    <row r="153" spans="2:9" ht="18" customHeight="1" x14ac:dyDescent="0.25">
      <c r="B153" s="438"/>
      <c r="C153" s="438"/>
      <c r="D153" s="449" t="s">
        <v>410</v>
      </c>
      <c r="E153" s="514">
        <v>3910</v>
      </c>
      <c r="F153" s="514">
        <v>10950</v>
      </c>
      <c r="G153" s="514">
        <v>16331.666670000001</v>
      </c>
      <c r="H153" s="514">
        <v>4383.3333329999996</v>
      </c>
      <c r="I153" s="436"/>
    </row>
    <row r="154" spans="2:9" ht="18" customHeight="1" x14ac:dyDescent="0.25">
      <c r="B154" s="439"/>
      <c r="C154" s="439"/>
      <c r="D154" s="449" t="s">
        <v>411</v>
      </c>
      <c r="E154" s="514">
        <v>6020</v>
      </c>
      <c r="F154" s="514">
        <v>11012.666670000001</v>
      </c>
      <c r="G154" s="514">
        <v>16574.333330000001</v>
      </c>
      <c r="H154" s="514">
        <v>4391.3333329999996</v>
      </c>
      <c r="I154" s="436"/>
    </row>
    <row r="155" spans="2:9" ht="18" customHeight="1" x14ac:dyDescent="0.25">
      <c r="B155" s="439"/>
      <c r="C155" s="439"/>
      <c r="D155" s="451" t="s">
        <v>412</v>
      </c>
      <c r="E155" s="664">
        <v>6035</v>
      </c>
      <c r="F155" s="664">
        <v>9520</v>
      </c>
      <c r="G155" s="664">
        <v>16412</v>
      </c>
      <c r="H155" s="664">
        <v>4449.3333329999996</v>
      </c>
      <c r="I155" s="436"/>
    </row>
    <row r="156" spans="2:9" ht="18" customHeight="1" x14ac:dyDescent="0.25">
      <c r="B156" s="440" t="s">
        <v>155</v>
      </c>
      <c r="C156" s="440" t="s">
        <v>425</v>
      </c>
      <c r="D156" s="450" t="s">
        <v>409</v>
      </c>
      <c r="E156" s="513">
        <v>82</v>
      </c>
      <c r="F156" s="513">
        <v>12468</v>
      </c>
      <c r="G156" s="513">
        <v>21169.333330000001</v>
      </c>
      <c r="H156" s="513">
        <v>256.66666670000001</v>
      </c>
      <c r="I156" s="436"/>
    </row>
    <row r="157" spans="2:9" ht="18" customHeight="1" x14ac:dyDescent="0.25">
      <c r="B157" s="438"/>
      <c r="C157" s="438"/>
      <c r="D157" s="449" t="s">
        <v>410</v>
      </c>
      <c r="E157" s="514">
        <v>57.4</v>
      </c>
      <c r="F157" s="514">
        <v>11943</v>
      </c>
      <c r="G157" s="514">
        <v>16331.666670000001</v>
      </c>
      <c r="H157" s="514">
        <v>150</v>
      </c>
      <c r="I157" s="436"/>
    </row>
    <row r="158" spans="2:9" ht="18" customHeight="1" x14ac:dyDescent="0.25">
      <c r="B158" s="439"/>
      <c r="C158" s="439"/>
      <c r="D158" s="449" t="s">
        <v>411</v>
      </c>
      <c r="E158" s="514">
        <v>83</v>
      </c>
      <c r="F158" s="514">
        <v>11906</v>
      </c>
      <c r="G158" s="514">
        <v>16574.333330000001</v>
      </c>
      <c r="H158" s="514">
        <v>156</v>
      </c>
      <c r="I158" s="436"/>
    </row>
    <row r="159" spans="2:9" ht="18" customHeight="1" x14ac:dyDescent="0.25">
      <c r="B159" s="439"/>
      <c r="C159" s="439"/>
      <c r="D159" s="451" t="s">
        <v>412</v>
      </c>
      <c r="E159" s="664">
        <v>86</v>
      </c>
      <c r="F159" s="664">
        <v>11966</v>
      </c>
      <c r="G159" s="664">
        <v>16412</v>
      </c>
      <c r="H159" s="664">
        <v>154</v>
      </c>
      <c r="I159" s="436"/>
    </row>
    <row r="160" spans="2:9" ht="18" customHeight="1" x14ac:dyDescent="0.25">
      <c r="B160" s="440" t="s">
        <v>422</v>
      </c>
      <c r="C160" s="440" t="s">
        <v>425</v>
      </c>
      <c r="D160" s="450" t="s">
        <v>409</v>
      </c>
      <c r="E160" s="513">
        <v>43530</v>
      </c>
      <c r="F160" s="513">
        <v>8720.3333330000005</v>
      </c>
      <c r="G160" s="513">
        <v>15832</v>
      </c>
      <c r="H160" s="513">
        <v>8848.6666669999995</v>
      </c>
      <c r="I160" s="436"/>
    </row>
    <row r="161" spans="2:9" ht="18" customHeight="1" x14ac:dyDescent="0.25">
      <c r="B161" s="438"/>
      <c r="C161" s="438"/>
      <c r="D161" s="449" t="s">
        <v>410</v>
      </c>
      <c r="E161" s="514">
        <v>39145</v>
      </c>
      <c r="F161" s="514">
        <v>8821</v>
      </c>
      <c r="G161" s="514">
        <v>23806.666669999999</v>
      </c>
      <c r="H161" s="514">
        <v>5196</v>
      </c>
      <c r="I161" s="436"/>
    </row>
    <row r="162" spans="2:9" ht="18" customHeight="1" x14ac:dyDescent="0.25">
      <c r="B162" s="439"/>
      <c r="C162" s="439"/>
      <c r="D162" s="449" t="s">
        <v>411</v>
      </c>
      <c r="E162" s="514">
        <v>44213</v>
      </c>
      <c r="F162" s="514">
        <v>8854</v>
      </c>
      <c r="G162" s="514">
        <v>23162.666669999999</v>
      </c>
      <c r="H162" s="514">
        <v>5064</v>
      </c>
      <c r="I162" s="436"/>
    </row>
    <row r="163" spans="2:9" ht="18" customHeight="1" thickBot="1" x14ac:dyDescent="0.3">
      <c r="B163" s="441"/>
      <c r="C163" s="441"/>
      <c r="D163" s="454" t="s">
        <v>412</v>
      </c>
      <c r="E163" s="516">
        <v>44126</v>
      </c>
      <c r="F163" s="516">
        <v>8693.3333330000005</v>
      </c>
      <c r="G163" s="516">
        <v>23378</v>
      </c>
      <c r="H163" s="516">
        <v>5038.6666670000004</v>
      </c>
      <c r="I163" s="436"/>
    </row>
    <row r="164" spans="2:9" ht="29.25" customHeight="1" thickTop="1" x14ac:dyDescent="0.25">
      <c r="B164" s="1123" t="s">
        <v>496</v>
      </c>
      <c r="C164" s="1123"/>
      <c r="D164" s="1123"/>
      <c r="E164" s="673"/>
      <c r="F164" s="673"/>
      <c r="G164" s="443"/>
      <c r="H164" s="466"/>
      <c r="I164" s="32"/>
    </row>
    <row r="165" spans="2:9" ht="16.5" customHeight="1" x14ac:dyDescent="0.25">
      <c r="B165" s="910" t="s">
        <v>413</v>
      </c>
      <c r="C165" s="910"/>
      <c r="D165" s="910"/>
      <c r="E165" s="910"/>
      <c r="F165" s="443"/>
      <c r="G165" s="443"/>
      <c r="H165" s="216"/>
      <c r="I165" s="32"/>
    </row>
    <row r="166" spans="2:9" x14ac:dyDescent="0.25">
      <c r="B166" s="443"/>
      <c r="C166" s="443"/>
      <c r="D166" s="443"/>
      <c r="E166" s="443"/>
      <c r="F166" s="443"/>
      <c r="G166" s="443"/>
      <c r="H166" s="216"/>
      <c r="I166" s="32"/>
    </row>
    <row r="167" spans="2:9" x14ac:dyDescent="0.25">
      <c r="B167" s="443"/>
      <c r="C167" s="443"/>
      <c r="D167" s="443"/>
      <c r="E167" s="443"/>
      <c r="F167" s="443"/>
      <c r="G167" s="443"/>
      <c r="H167" s="216"/>
      <c r="I167" s="32"/>
    </row>
    <row r="168" spans="2:9" x14ac:dyDescent="0.25">
      <c r="B168" s="443"/>
      <c r="C168" s="443"/>
      <c r="D168" s="443"/>
      <c r="E168" s="443"/>
      <c r="F168" s="443"/>
      <c r="G168" s="443"/>
      <c r="H168" s="216"/>
      <c r="I168" s="32"/>
    </row>
    <row r="169" spans="2:9" ht="21" customHeight="1" x14ac:dyDescent="0.25">
      <c r="B169" s="443"/>
      <c r="C169" s="443"/>
      <c r="D169" s="443"/>
      <c r="E169" s="443"/>
      <c r="F169" s="443"/>
      <c r="G169" s="443"/>
      <c r="H169" s="216"/>
      <c r="I169" s="32"/>
    </row>
    <row r="170" spans="2:9" ht="27" customHeight="1" x14ac:dyDescent="0.25">
      <c r="B170" s="443"/>
      <c r="C170" s="443"/>
      <c r="D170" s="443"/>
      <c r="E170" s="443"/>
      <c r="F170" s="443"/>
      <c r="G170" s="443"/>
      <c r="H170" s="216"/>
      <c r="I170" s="32"/>
    </row>
    <row r="171" spans="2:9" ht="27" customHeight="1" x14ac:dyDescent="0.25">
      <c r="B171" s="443"/>
      <c r="C171" s="443"/>
      <c r="D171" s="443"/>
      <c r="E171" s="443"/>
      <c r="F171" s="443"/>
      <c r="G171" s="443"/>
      <c r="H171" s="216"/>
      <c r="I171" s="32"/>
    </row>
    <row r="172" spans="2:9" ht="27" customHeight="1" x14ac:dyDescent="0.25">
      <c r="B172" s="443"/>
      <c r="C172" s="443"/>
      <c r="D172" s="443"/>
      <c r="E172" s="443"/>
      <c r="F172" s="443"/>
      <c r="G172" s="443"/>
      <c r="H172" s="216"/>
      <c r="I172" s="32"/>
    </row>
    <row r="173" spans="2:9" x14ac:dyDescent="0.25">
      <c r="B173" s="443"/>
      <c r="C173" s="443"/>
      <c r="D173" s="443"/>
      <c r="E173" s="443"/>
      <c r="F173" s="443"/>
      <c r="G173" s="443"/>
      <c r="H173" s="216"/>
      <c r="I173" s="32"/>
    </row>
    <row r="174" spans="2:9" ht="41.25" customHeight="1" x14ac:dyDescent="0.25">
      <c r="B174" s="443"/>
      <c r="C174" s="443"/>
      <c r="D174" s="443"/>
      <c r="E174" s="443"/>
      <c r="F174" s="443"/>
      <c r="G174" s="443"/>
      <c r="H174" s="216"/>
      <c r="I174" s="32"/>
    </row>
    <row r="175" spans="2:9" ht="18" customHeight="1" x14ac:dyDescent="0.25">
      <c r="B175" s="443"/>
      <c r="C175" s="443"/>
      <c r="D175" s="443"/>
      <c r="E175" s="443"/>
      <c r="F175" s="443"/>
      <c r="G175" s="443"/>
      <c r="H175" s="216"/>
      <c r="I175" s="32"/>
    </row>
    <row r="176" spans="2:9" ht="24" customHeight="1" x14ac:dyDescent="0.25">
      <c r="B176" s="444"/>
      <c r="C176" s="444"/>
      <c r="D176" s="444"/>
      <c r="E176" s="444"/>
      <c r="F176" s="444"/>
      <c r="G176" s="444"/>
      <c r="H176" s="216"/>
      <c r="I176" s="32"/>
    </row>
    <row r="177" spans="2:9" ht="18.75" customHeight="1" x14ac:dyDescent="0.25">
      <c r="B177" s="905" t="s">
        <v>454</v>
      </c>
      <c r="C177" s="905"/>
      <c r="D177" s="905"/>
      <c r="E177" s="905"/>
      <c r="F177" s="905"/>
      <c r="G177" s="905"/>
      <c r="H177" s="413">
        <v>71</v>
      </c>
      <c r="I177" s="32"/>
    </row>
    <row r="178" spans="2:9" ht="28.5" customHeight="1" x14ac:dyDescent="0.25">
      <c r="B178" s="1121" t="s">
        <v>524</v>
      </c>
      <c r="C178" s="1121"/>
      <c r="D178" s="1121"/>
      <c r="E178" s="1121"/>
      <c r="F178" s="1121"/>
      <c r="G178" s="1121"/>
      <c r="H178" s="1121"/>
    </row>
    <row r="179" spans="2:9" ht="23.25" customHeight="1" thickBot="1" x14ac:dyDescent="0.3">
      <c r="B179" s="1120" t="s">
        <v>602</v>
      </c>
      <c r="C179" s="1120"/>
      <c r="D179" s="1120"/>
      <c r="E179" s="424"/>
      <c r="F179" s="424"/>
      <c r="G179" s="424"/>
      <c r="H179" s="424"/>
    </row>
    <row r="180" spans="2:9" s="104" customFormat="1" ht="43.5" customHeight="1" thickTop="1" x14ac:dyDescent="0.25">
      <c r="B180" s="719" t="s">
        <v>165</v>
      </c>
      <c r="C180" s="719" t="s">
        <v>81</v>
      </c>
      <c r="D180" s="720" t="s">
        <v>0</v>
      </c>
      <c r="E180" s="720" t="s">
        <v>402</v>
      </c>
      <c r="F180" s="720" t="s">
        <v>403</v>
      </c>
      <c r="G180" s="720" t="s">
        <v>404</v>
      </c>
      <c r="H180" s="720" t="s">
        <v>405</v>
      </c>
    </row>
    <row r="181" spans="2:9" ht="18" customHeight="1" x14ac:dyDescent="0.25">
      <c r="B181" s="438" t="s">
        <v>406</v>
      </c>
      <c r="C181" s="675"/>
      <c r="D181" s="469" t="s">
        <v>414</v>
      </c>
      <c r="E181" s="513">
        <v>7.88</v>
      </c>
      <c r="F181" s="513">
        <v>7.8333333329999997</v>
      </c>
      <c r="G181" s="513">
        <v>7.91</v>
      </c>
      <c r="H181" s="513">
        <v>8.4066666669999996</v>
      </c>
    </row>
    <row r="182" spans="2:9" ht="18" customHeight="1" x14ac:dyDescent="0.25">
      <c r="B182" s="438"/>
      <c r="C182" s="438"/>
      <c r="D182" s="470" t="s">
        <v>415</v>
      </c>
      <c r="E182" s="514">
        <v>7.96</v>
      </c>
      <c r="F182" s="514">
        <v>7.94</v>
      </c>
      <c r="G182" s="514">
        <v>7.983333333</v>
      </c>
      <c r="H182" s="514">
        <v>8.1300000000000008</v>
      </c>
    </row>
    <row r="183" spans="2:9" ht="18" customHeight="1" x14ac:dyDescent="0.25">
      <c r="B183" s="439"/>
      <c r="C183" s="439"/>
      <c r="D183" s="471" t="s">
        <v>416</v>
      </c>
      <c r="E183" s="514">
        <v>8.1166666670000005</v>
      </c>
      <c r="F183" s="514">
        <v>7.86</v>
      </c>
      <c r="G183" s="514">
        <v>8.0033333330000005</v>
      </c>
      <c r="H183" s="514">
        <v>8.2233333329999994</v>
      </c>
    </row>
    <row r="184" spans="2:9" ht="18" customHeight="1" x14ac:dyDescent="0.25">
      <c r="B184" s="439"/>
      <c r="C184" s="439"/>
      <c r="D184" s="472" t="s">
        <v>529</v>
      </c>
      <c r="E184" s="726" t="s">
        <v>257</v>
      </c>
      <c r="F184" s="664">
        <v>8.0233333330000001</v>
      </c>
      <c r="G184" s="726" t="s">
        <v>257</v>
      </c>
      <c r="H184" s="726" t="s">
        <v>257</v>
      </c>
    </row>
    <row r="185" spans="2:9" ht="18" customHeight="1" x14ac:dyDescent="0.25">
      <c r="B185" s="440" t="s">
        <v>139</v>
      </c>
      <c r="C185" s="440" t="s">
        <v>425</v>
      </c>
      <c r="D185" s="450" t="s">
        <v>414</v>
      </c>
      <c r="E185" s="513">
        <v>1080</v>
      </c>
      <c r="F185" s="513">
        <v>2693.333333</v>
      </c>
      <c r="G185" s="513">
        <v>1013.333333</v>
      </c>
      <c r="H185" s="513">
        <v>1506.666667</v>
      </c>
    </row>
    <row r="186" spans="2:9" ht="18" customHeight="1" x14ac:dyDescent="0.25">
      <c r="B186" s="438"/>
      <c r="C186" s="438"/>
      <c r="D186" s="449" t="s">
        <v>415</v>
      </c>
      <c r="E186" s="514">
        <v>1040</v>
      </c>
      <c r="F186" s="514">
        <v>1173.33</v>
      </c>
      <c r="G186" s="514">
        <v>973.33333330000005</v>
      </c>
      <c r="H186" s="514">
        <v>1687.4074069999999</v>
      </c>
    </row>
    <row r="187" spans="2:9" ht="18" customHeight="1" x14ac:dyDescent="0.25">
      <c r="B187" s="439"/>
      <c r="C187" s="439"/>
      <c r="D187" s="449" t="s">
        <v>416</v>
      </c>
      <c r="E187" s="514">
        <v>7466.6666670000004</v>
      </c>
      <c r="F187" s="514">
        <v>5493.3333329999996</v>
      </c>
      <c r="G187" s="514">
        <v>3026.666667</v>
      </c>
      <c r="H187" s="514">
        <v>6053.3333329999996</v>
      </c>
    </row>
    <row r="188" spans="2:9" ht="18" customHeight="1" x14ac:dyDescent="0.25">
      <c r="B188" s="439"/>
      <c r="C188" s="439"/>
      <c r="D188" s="451" t="s">
        <v>529</v>
      </c>
      <c r="E188" s="726" t="s">
        <v>257</v>
      </c>
      <c r="F188" s="664">
        <v>2200</v>
      </c>
      <c r="G188" s="726" t="s">
        <v>257</v>
      </c>
      <c r="H188" s="726" t="s">
        <v>257</v>
      </c>
    </row>
    <row r="189" spans="2:9" ht="18" customHeight="1" x14ac:dyDescent="0.25">
      <c r="B189" s="440" t="s">
        <v>147</v>
      </c>
      <c r="C189" s="440" t="s">
        <v>425</v>
      </c>
      <c r="D189" s="450" t="s">
        <v>414</v>
      </c>
      <c r="E189" s="513">
        <v>234.66666670000001</v>
      </c>
      <c r="F189" s="513">
        <v>301.33333329999999</v>
      </c>
      <c r="G189" s="513">
        <v>213.33333329999999</v>
      </c>
      <c r="H189" s="513">
        <v>338.66666670000001</v>
      </c>
    </row>
    <row r="190" spans="2:9" ht="18" customHeight="1" x14ac:dyDescent="0.25">
      <c r="B190" s="438"/>
      <c r="C190" s="438"/>
      <c r="D190" s="449" t="s">
        <v>415</v>
      </c>
      <c r="E190" s="514">
        <v>213.33333329999999</v>
      </c>
      <c r="F190" s="514">
        <v>277.33333329999999</v>
      </c>
      <c r="G190" s="514">
        <v>213.33333329999999</v>
      </c>
      <c r="H190" s="514">
        <v>360</v>
      </c>
    </row>
    <row r="191" spans="2:9" ht="18" customHeight="1" x14ac:dyDescent="0.25">
      <c r="B191" s="439"/>
      <c r="C191" s="439"/>
      <c r="D191" s="449" t="s">
        <v>416</v>
      </c>
      <c r="E191" s="514">
        <v>1434.666667</v>
      </c>
      <c r="F191" s="514">
        <v>1674.666667</v>
      </c>
      <c r="G191" s="514">
        <v>650.66666669999995</v>
      </c>
      <c r="H191" s="514">
        <v>1477.333333</v>
      </c>
    </row>
    <row r="192" spans="2:9" ht="18" customHeight="1" x14ac:dyDescent="0.25">
      <c r="B192" s="439"/>
      <c r="C192" s="439"/>
      <c r="D192" s="451" t="s">
        <v>529</v>
      </c>
      <c r="E192" s="726" t="s">
        <v>257</v>
      </c>
      <c r="F192" s="664">
        <v>384</v>
      </c>
      <c r="G192" s="726" t="s">
        <v>257</v>
      </c>
      <c r="H192" s="726" t="s">
        <v>257</v>
      </c>
    </row>
    <row r="193" spans="2:8" ht="18" customHeight="1" x14ac:dyDescent="0.25">
      <c r="B193" s="440" t="s">
        <v>149</v>
      </c>
      <c r="C193" s="440" t="s">
        <v>425</v>
      </c>
      <c r="D193" s="450" t="s">
        <v>414</v>
      </c>
      <c r="E193" s="513">
        <v>123.33333330000001</v>
      </c>
      <c r="F193" s="513">
        <v>130</v>
      </c>
      <c r="G193" s="513">
        <v>120</v>
      </c>
      <c r="H193" s="513">
        <v>165</v>
      </c>
    </row>
    <row r="194" spans="2:8" ht="18" customHeight="1" x14ac:dyDescent="0.25">
      <c r="B194" s="438"/>
      <c r="C194" s="438"/>
      <c r="D194" s="449" t="s">
        <v>415</v>
      </c>
      <c r="E194" s="514">
        <v>126.66666669999999</v>
      </c>
      <c r="F194" s="514">
        <v>120</v>
      </c>
      <c r="G194" s="514">
        <v>110</v>
      </c>
      <c r="H194" s="514">
        <v>198.33333329999999</v>
      </c>
    </row>
    <row r="195" spans="2:8" ht="18" customHeight="1" x14ac:dyDescent="0.25">
      <c r="B195" s="439"/>
      <c r="C195" s="439"/>
      <c r="D195" s="449" t="s">
        <v>416</v>
      </c>
      <c r="E195" s="514">
        <v>970</v>
      </c>
      <c r="F195" s="514">
        <v>720</v>
      </c>
      <c r="G195" s="514">
        <v>350</v>
      </c>
      <c r="H195" s="514">
        <v>756.66666669999995</v>
      </c>
    </row>
    <row r="196" spans="2:8" ht="18" customHeight="1" x14ac:dyDescent="0.25">
      <c r="B196" s="439"/>
      <c r="C196" s="439"/>
      <c r="D196" s="451" t="s">
        <v>529</v>
      </c>
      <c r="E196" s="726" t="s">
        <v>257</v>
      </c>
      <c r="F196" s="664">
        <v>200</v>
      </c>
      <c r="G196" s="726" t="s">
        <v>257</v>
      </c>
      <c r="H196" s="726" t="s">
        <v>257</v>
      </c>
    </row>
    <row r="197" spans="2:8" ht="18" customHeight="1" x14ac:dyDescent="0.25">
      <c r="B197" s="440" t="s">
        <v>142</v>
      </c>
      <c r="C197" s="440" t="s">
        <v>425</v>
      </c>
      <c r="D197" s="450" t="s">
        <v>414</v>
      </c>
      <c r="E197" s="513">
        <v>2983.333333</v>
      </c>
      <c r="F197" s="513">
        <v>2882.333333</v>
      </c>
      <c r="G197" s="513">
        <v>2760</v>
      </c>
      <c r="H197" s="513">
        <v>4976.6666670000004</v>
      </c>
    </row>
    <row r="198" spans="2:8" ht="18" customHeight="1" x14ac:dyDescent="0.25">
      <c r="B198" s="438"/>
      <c r="C198" s="438"/>
      <c r="D198" s="449" t="s">
        <v>415</v>
      </c>
      <c r="E198" s="514">
        <v>2833.333333</v>
      </c>
      <c r="F198" s="514">
        <v>2739.333333</v>
      </c>
      <c r="G198" s="514">
        <v>2705.666667</v>
      </c>
      <c r="H198" s="514">
        <v>5341.3333329999996</v>
      </c>
    </row>
    <row r="199" spans="2:8" ht="18" customHeight="1" x14ac:dyDescent="0.25">
      <c r="B199" s="439"/>
      <c r="C199" s="439"/>
      <c r="D199" s="449" t="s">
        <v>416</v>
      </c>
      <c r="E199" s="514">
        <v>16798.333330000001</v>
      </c>
      <c r="F199" s="514">
        <v>15330</v>
      </c>
      <c r="G199" s="514">
        <v>8730</v>
      </c>
      <c r="H199" s="514">
        <v>20660</v>
      </c>
    </row>
    <row r="200" spans="2:8" ht="18" customHeight="1" x14ac:dyDescent="0.25">
      <c r="B200" s="439"/>
      <c r="C200" s="439"/>
      <c r="D200" s="451" t="s">
        <v>529</v>
      </c>
      <c r="E200" s="726" t="s">
        <v>257</v>
      </c>
      <c r="F200" s="664">
        <v>3826.666667</v>
      </c>
      <c r="G200" s="726" t="s">
        <v>257</v>
      </c>
      <c r="H200" s="726" t="s">
        <v>257</v>
      </c>
    </row>
    <row r="201" spans="2:8" ht="18" customHeight="1" x14ac:dyDescent="0.25">
      <c r="B201" s="440" t="s">
        <v>424</v>
      </c>
      <c r="C201" s="440" t="s">
        <v>425</v>
      </c>
      <c r="D201" s="450" t="s">
        <v>414</v>
      </c>
      <c r="E201" s="513">
        <v>1.2</v>
      </c>
      <c r="F201" s="513">
        <v>1.566666667</v>
      </c>
      <c r="G201" s="513">
        <v>1.8</v>
      </c>
      <c r="H201" s="513">
        <v>0.85333333300000003</v>
      </c>
    </row>
    <row r="202" spans="2:8" ht="18" customHeight="1" x14ac:dyDescent="0.25">
      <c r="B202" s="438"/>
      <c r="C202" s="438"/>
      <c r="D202" s="449" t="s">
        <v>415</v>
      </c>
      <c r="E202" s="514">
        <v>1.066666667</v>
      </c>
      <c r="F202" s="514">
        <v>1</v>
      </c>
      <c r="G202" s="514">
        <v>1.4</v>
      </c>
      <c r="H202" s="514">
        <v>0.75</v>
      </c>
    </row>
    <row r="203" spans="2:8" ht="18" customHeight="1" x14ac:dyDescent="0.25">
      <c r="B203" s="439"/>
      <c r="C203" s="439"/>
      <c r="D203" s="449" t="s">
        <v>416</v>
      </c>
      <c r="E203" s="514">
        <v>4.4000000000000004</v>
      </c>
      <c r="F203" s="514">
        <v>2.266666667</v>
      </c>
      <c r="G203" s="514">
        <v>1.8333333329999999</v>
      </c>
      <c r="H203" s="514">
        <v>1.8133333330000001</v>
      </c>
    </row>
    <row r="204" spans="2:8" ht="18" customHeight="1" x14ac:dyDescent="0.25">
      <c r="B204" s="439"/>
      <c r="C204" s="439"/>
      <c r="D204" s="451" t="s">
        <v>529</v>
      </c>
      <c r="E204" s="726" t="s">
        <v>257</v>
      </c>
      <c r="F204" s="664">
        <v>1.6</v>
      </c>
      <c r="G204" s="726" t="s">
        <v>257</v>
      </c>
      <c r="H204" s="726" t="s">
        <v>257</v>
      </c>
    </row>
    <row r="205" spans="2:8" ht="18" customHeight="1" x14ac:dyDescent="0.25">
      <c r="B205" s="440" t="s">
        <v>423</v>
      </c>
      <c r="C205" s="440" t="s">
        <v>425</v>
      </c>
      <c r="D205" s="450" t="s">
        <v>414</v>
      </c>
      <c r="E205" s="748">
        <v>8.1333332999999994E-2</v>
      </c>
      <c r="F205" s="748">
        <v>4.3333333000000002E-2</v>
      </c>
      <c r="G205" s="748">
        <v>9.3333333000000004E-2</v>
      </c>
      <c r="H205" s="748">
        <v>3.8666667000000002E-2</v>
      </c>
    </row>
    <row r="206" spans="2:8" ht="18" customHeight="1" x14ac:dyDescent="0.25">
      <c r="B206" s="438"/>
      <c r="C206" s="438"/>
      <c r="D206" s="449" t="s">
        <v>415</v>
      </c>
      <c r="E206" s="748">
        <v>6.7333332999999995E-2</v>
      </c>
      <c r="F206" s="748">
        <v>0.133333333</v>
      </c>
      <c r="G206" s="748">
        <v>0.05</v>
      </c>
      <c r="H206" s="748">
        <v>4.2333333000000001E-2</v>
      </c>
    </row>
    <row r="207" spans="2:8" ht="18" customHeight="1" x14ac:dyDescent="0.25">
      <c r="B207" s="439"/>
      <c r="C207" s="439"/>
      <c r="D207" s="449" t="s">
        <v>416</v>
      </c>
      <c r="E207" s="748">
        <v>0.133333333</v>
      </c>
      <c r="F207" s="748">
        <v>3.8666667000000002E-2</v>
      </c>
      <c r="G207" s="748">
        <v>0.10666666700000001</v>
      </c>
      <c r="H207" s="748">
        <v>8.3666667E-2</v>
      </c>
    </row>
    <row r="208" spans="2:8" ht="18" customHeight="1" x14ac:dyDescent="0.25">
      <c r="B208" s="439"/>
      <c r="C208" s="439"/>
      <c r="D208" s="451" t="s">
        <v>529</v>
      </c>
      <c r="E208" s="749" t="s">
        <v>257</v>
      </c>
      <c r="F208" s="750">
        <v>4.4666667E-2</v>
      </c>
      <c r="G208" s="749" t="s">
        <v>257</v>
      </c>
      <c r="H208" s="749" t="s">
        <v>257</v>
      </c>
    </row>
    <row r="209" spans="2:8" ht="18" customHeight="1" x14ac:dyDescent="0.25">
      <c r="B209" s="440" t="s">
        <v>145</v>
      </c>
      <c r="C209" s="440" t="s">
        <v>425</v>
      </c>
      <c r="D209" s="450" t="s">
        <v>414</v>
      </c>
      <c r="E209" s="513">
        <v>853.33333330000005</v>
      </c>
      <c r="F209" s="513">
        <v>840</v>
      </c>
      <c r="G209" s="513">
        <v>833.33333330000005</v>
      </c>
      <c r="H209" s="513">
        <v>1703.333333</v>
      </c>
    </row>
    <row r="210" spans="2:8" ht="18" customHeight="1" x14ac:dyDescent="0.25">
      <c r="B210" s="438"/>
      <c r="C210" s="438"/>
      <c r="D210" s="449" t="s">
        <v>415</v>
      </c>
      <c r="E210" s="514">
        <v>810</v>
      </c>
      <c r="F210" s="514">
        <v>810</v>
      </c>
      <c r="G210" s="514">
        <v>810</v>
      </c>
      <c r="H210" s="514">
        <v>1815</v>
      </c>
    </row>
    <row r="211" spans="2:8" ht="18" customHeight="1" x14ac:dyDescent="0.25">
      <c r="B211" s="439"/>
      <c r="C211" s="439"/>
      <c r="D211" s="449" t="s">
        <v>416</v>
      </c>
      <c r="E211" s="514">
        <v>7266.6666670000004</v>
      </c>
      <c r="F211" s="514">
        <v>5033.3333329999996</v>
      </c>
      <c r="G211" s="514">
        <v>3016.666667</v>
      </c>
      <c r="H211" s="514">
        <v>7700</v>
      </c>
    </row>
    <row r="212" spans="2:8" ht="18" customHeight="1" x14ac:dyDescent="0.25">
      <c r="B212" s="439"/>
      <c r="C212" s="439"/>
      <c r="D212" s="451" t="s">
        <v>529</v>
      </c>
      <c r="E212" s="726" t="s">
        <v>257</v>
      </c>
      <c r="F212" s="664">
        <v>1126.666667</v>
      </c>
      <c r="G212" s="726" t="s">
        <v>257</v>
      </c>
      <c r="H212" s="726" t="s">
        <v>257</v>
      </c>
    </row>
    <row r="213" spans="2:8" ht="18" customHeight="1" x14ac:dyDescent="0.25">
      <c r="B213" s="440" t="s">
        <v>151</v>
      </c>
      <c r="C213" s="440" t="s">
        <v>103</v>
      </c>
      <c r="D213" s="450" t="s">
        <v>414</v>
      </c>
      <c r="E213" s="513">
        <v>5496.6666670000004</v>
      </c>
      <c r="F213" s="513">
        <v>5316.6666670000004</v>
      </c>
      <c r="G213" s="513">
        <v>4963.3333329999996</v>
      </c>
      <c r="H213" s="513">
        <v>9003.3333330000005</v>
      </c>
    </row>
    <row r="214" spans="2:8" ht="18" customHeight="1" x14ac:dyDescent="0.25">
      <c r="B214" s="438"/>
      <c r="C214" s="438"/>
      <c r="D214" s="449" t="s">
        <v>415</v>
      </c>
      <c r="E214" s="514">
        <v>5216.6666670000004</v>
      </c>
      <c r="F214" s="514">
        <v>5066.6666670000004</v>
      </c>
      <c r="G214" s="514">
        <v>4881.6666670000004</v>
      </c>
      <c r="H214" s="514">
        <v>9623.3333330000005</v>
      </c>
    </row>
    <row r="215" spans="2:8" ht="18" customHeight="1" x14ac:dyDescent="0.25">
      <c r="B215" s="439"/>
      <c r="C215" s="439"/>
      <c r="D215" s="449" t="s">
        <v>416</v>
      </c>
      <c r="E215" s="514">
        <v>29596.666669999999</v>
      </c>
      <c r="F215" s="514">
        <v>27186.666669999999</v>
      </c>
      <c r="G215" s="514">
        <v>15816.666670000001</v>
      </c>
      <c r="H215" s="514">
        <v>37396.666669999999</v>
      </c>
    </row>
    <row r="216" spans="2:8" ht="18" customHeight="1" thickBot="1" x14ac:dyDescent="0.3">
      <c r="B216" s="441"/>
      <c r="C216" s="441"/>
      <c r="D216" s="454" t="s">
        <v>529</v>
      </c>
      <c r="E216" s="728" t="s">
        <v>257</v>
      </c>
      <c r="F216" s="516">
        <v>6973.3333329999996</v>
      </c>
      <c r="G216" s="728" t="s">
        <v>257</v>
      </c>
      <c r="H216" s="728" t="s">
        <v>257</v>
      </c>
    </row>
    <row r="217" spans="2:8" ht="21" customHeight="1" thickTop="1" x14ac:dyDescent="0.25">
      <c r="B217" s="1045" t="s">
        <v>221</v>
      </c>
      <c r="C217" s="1045"/>
      <c r="D217" s="1045"/>
      <c r="E217" s="528"/>
      <c r="F217" s="528"/>
      <c r="G217" s="528"/>
      <c r="H217" s="100" t="s">
        <v>65</v>
      </c>
    </row>
    <row r="218" spans="2:8" ht="23.45" customHeight="1" x14ac:dyDescent="0.25">
      <c r="B218" s="910" t="s">
        <v>413</v>
      </c>
      <c r="C218" s="910"/>
      <c r="D218" s="910"/>
      <c r="E218" s="910"/>
      <c r="F218" s="910"/>
      <c r="G218" s="429"/>
    </row>
    <row r="219" spans="2:8" ht="15.75" customHeight="1" x14ac:dyDescent="0.25">
      <c r="B219" s="216"/>
      <c r="C219" s="216"/>
      <c r="D219" s="216"/>
      <c r="E219" s="216"/>
      <c r="F219" s="216"/>
      <c r="G219" s="429"/>
    </row>
    <row r="220" spans="2:8" ht="17.25" customHeight="1" x14ac:dyDescent="0.25">
      <c r="B220" s="216"/>
      <c r="C220" s="216"/>
      <c r="D220" s="216"/>
      <c r="E220" s="216"/>
      <c r="F220" s="216"/>
      <c r="G220" s="429"/>
      <c r="H220" s="429"/>
    </row>
    <row r="221" spans="2:8" ht="18.75" customHeight="1" x14ac:dyDescent="0.25">
      <c r="B221" s="905" t="s">
        <v>454</v>
      </c>
      <c r="C221" s="905"/>
      <c r="D221" s="905"/>
      <c r="E221" s="905"/>
      <c r="F221" s="905"/>
      <c r="G221" s="905"/>
      <c r="H221" s="475">
        <v>72</v>
      </c>
    </row>
    <row r="222" spans="2:8" ht="29.45" customHeight="1" x14ac:dyDescent="0.25">
      <c r="B222" s="1121" t="s">
        <v>524</v>
      </c>
      <c r="C222" s="1121"/>
      <c r="D222" s="1121"/>
      <c r="E222" s="1121"/>
      <c r="F222" s="1121"/>
      <c r="G222" s="1121"/>
      <c r="H222" s="1121"/>
    </row>
    <row r="223" spans="2:8" ht="24" customHeight="1" thickBot="1" x14ac:dyDescent="0.3">
      <c r="B223" s="1120" t="s">
        <v>704</v>
      </c>
      <c r="C223" s="1120"/>
      <c r="D223" s="1120"/>
      <c r="E223" s="424"/>
      <c r="F223" s="424"/>
      <c r="G223" s="424"/>
      <c r="H223" s="424"/>
    </row>
    <row r="224" spans="2:8" s="104" customFormat="1" ht="42" customHeight="1" thickTop="1" x14ac:dyDescent="0.25">
      <c r="B224" s="719" t="s">
        <v>165</v>
      </c>
      <c r="C224" s="719" t="s">
        <v>81</v>
      </c>
      <c r="D224" s="720" t="s">
        <v>0</v>
      </c>
      <c r="E224" s="720" t="s">
        <v>402</v>
      </c>
      <c r="F224" s="720" t="s">
        <v>403</v>
      </c>
      <c r="G224" s="720" t="s">
        <v>404</v>
      </c>
      <c r="H224" s="720" t="s">
        <v>405</v>
      </c>
    </row>
    <row r="225" spans="2:8" ht="18" customHeight="1" x14ac:dyDescent="0.25">
      <c r="B225" s="440" t="s">
        <v>407</v>
      </c>
      <c r="C225" s="440" t="s">
        <v>497</v>
      </c>
      <c r="D225" s="450" t="s">
        <v>414</v>
      </c>
      <c r="E225" s="513">
        <v>24.666666670000001</v>
      </c>
      <c r="F225" s="513">
        <v>52.666666669999998</v>
      </c>
      <c r="G225" s="513">
        <v>28.333333329999999</v>
      </c>
      <c r="H225" s="513">
        <v>20.866666670000001</v>
      </c>
    </row>
    <row r="226" spans="2:8" ht="18" customHeight="1" x14ac:dyDescent="0.25">
      <c r="B226" s="438"/>
      <c r="C226" s="438"/>
      <c r="D226" s="449" t="s">
        <v>415</v>
      </c>
      <c r="E226" s="514">
        <v>28</v>
      </c>
      <c r="F226" s="514">
        <v>33.233333330000001</v>
      </c>
      <c r="G226" s="514">
        <v>37</v>
      </c>
      <c r="H226" s="514">
        <v>25.3</v>
      </c>
    </row>
    <row r="227" spans="2:8" ht="18" customHeight="1" x14ac:dyDescent="0.25">
      <c r="B227" s="439"/>
      <c r="C227" s="439"/>
      <c r="D227" s="449" t="s">
        <v>416</v>
      </c>
      <c r="E227" s="514">
        <v>19.666666670000001</v>
      </c>
      <c r="F227" s="514">
        <v>27.56666667</v>
      </c>
      <c r="G227" s="514">
        <v>48.866666670000001</v>
      </c>
      <c r="H227" s="514">
        <v>25.333333329999999</v>
      </c>
    </row>
    <row r="228" spans="2:8" ht="18" customHeight="1" x14ac:dyDescent="0.25">
      <c r="B228" s="439"/>
      <c r="C228" s="439"/>
      <c r="D228" s="451" t="s">
        <v>529</v>
      </c>
      <c r="E228" s="726" t="s">
        <v>257</v>
      </c>
      <c r="F228" s="664">
        <v>31.666666670000001</v>
      </c>
      <c r="G228" s="726" t="s">
        <v>257</v>
      </c>
      <c r="H228" s="726" t="s">
        <v>257</v>
      </c>
    </row>
    <row r="229" spans="2:8" ht="18" customHeight="1" x14ac:dyDescent="0.25">
      <c r="B229" s="440" t="s">
        <v>408</v>
      </c>
      <c r="C229" s="440" t="s">
        <v>425</v>
      </c>
      <c r="D229" s="450" t="s">
        <v>414</v>
      </c>
      <c r="E229" s="513">
        <v>200</v>
      </c>
      <c r="F229" s="513">
        <v>206.66666670000001</v>
      </c>
      <c r="G229" s="513">
        <v>180</v>
      </c>
      <c r="H229" s="513">
        <v>193.33333329999999</v>
      </c>
    </row>
    <row r="230" spans="2:8" ht="18" customHeight="1" x14ac:dyDescent="0.25">
      <c r="B230" s="438"/>
      <c r="C230" s="438"/>
      <c r="D230" s="449" t="s">
        <v>415</v>
      </c>
      <c r="E230" s="514">
        <v>220</v>
      </c>
      <c r="F230" s="514">
        <v>200</v>
      </c>
      <c r="G230" s="514">
        <v>193.33333329999999</v>
      </c>
      <c r="H230" s="514">
        <v>180</v>
      </c>
    </row>
    <row r="231" spans="2:8" ht="18" customHeight="1" x14ac:dyDescent="0.25">
      <c r="B231" s="439"/>
      <c r="C231" s="439"/>
      <c r="D231" s="449" t="s">
        <v>416</v>
      </c>
      <c r="E231" s="514">
        <v>233.33333329999999</v>
      </c>
      <c r="F231" s="514">
        <v>213.33333329999999</v>
      </c>
      <c r="G231" s="514">
        <v>193.33333329999999</v>
      </c>
      <c r="H231" s="514">
        <v>220</v>
      </c>
    </row>
    <row r="232" spans="2:8" ht="18" customHeight="1" x14ac:dyDescent="0.25">
      <c r="B232" s="439"/>
      <c r="C232" s="439"/>
      <c r="D232" s="451" t="s">
        <v>529</v>
      </c>
      <c r="E232" s="726" t="s">
        <v>257</v>
      </c>
      <c r="F232" s="664">
        <v>200</v>
      </c>
      <c r="G232" s="726" t="s">
        <v>257</v>
      </c>
      <c r="H232" s="726" t="s">
        <v>257</v>
      </c>
    </row>
    <row r="233" spans="2:8" ht="18" customHeight="1" x14ac:dyDescent="0.25">
      <c r="B233" s="440" t="s">
        <v>421</v>
      </c>
      <c r="C233" s="440" t="s">
        <v>425</v>
      </c>
      <c r="D233" s="450" t="s">
        <v>414</v>
      </c>
      <c r="E233" s="513">
        <v>7.1333333330000004</v>
      </c>
      <c r="F233" s="513">
        <v>4.8333333329999997</v>
      </c>
      <c r="G233" s="513">
        <v>5.5333333329999999</v>
      </c>
      <c r="H233" s="513">
        <v>6.4633333329999996</v>
      </c>
    </row>
    <row r="234" spans="2:8" ht="18" customHeight="1" x14ac:dyDescent="0.25">
      <c r="B234" s="438"/>
      <c r="C234" s="438"/>
      <c r="D234" s="449" t="s">
        <v>415</v>
      </c>
      <c r="E234" s="514">
        <v>7.153333333</v>
      </c>
      <c r="F234" s="514">
        <v>5</v>
      </c>
      <c r="G234" s="514">
        <v>5.1333333330000004</v>
      </c>
      <c r="H234" s="514">
        <v>7.5133333330000003</v>
      </c>
    </row>
    <row r="235" spans="2:8" ht="18" customHeight="1" x14ac:dyDescent="0.25">
      <c r="B235" s="439"/>
      <c r="C235" s="439"/>
      <c r="D235" s="449" t="s">
        <v>416</v>
      </c>
      <c r="E235" s="514">
        <v>7.4333333330000002</v>
      </c>
      <c r="F235" s="514">
        <v>4.0999999999999996</v>
      </c>
      <c r="G235" s="514">
        <v>5.2</v>
      </c>
      <c r="H235" s="514">
        <v>6.6333333330000004</v>
      </c>
    </row>
    <row r="236" spans="2:8" ht="18" customHeight="1" x14ac:dyDescent="0.25">
      <c r="B236" s="439"/>
      <c r="C236" s="439"/>
      <c r="D236" s="451" t="s">
        <v>529</v>
      </c>
      <c r="E236" s="726" t="s">
        <v>257</v>
      </c>
      <c r="F236" s="664">
        <v>4.7</v>
      </c>
      <c r="G236" s="726" t="s">
        <v>257</v>
      </c>
      <c r="H236" s="726" t="s">
        <v>257</v>
      </c>
    </row>
    <row r="237" spans="2:8" ht="18" customHeight="1" x14ac:dyDescent="0.25">
      <c r="B237" s="440" t="s">
        <v>153</v>
      </c>
      <c r="C237" s="440" t="s">
        <v>425</v>
      </c>
      <c r="D237" s="450" t="s">
        <v>414</v>
      </c>
      <c r="E237" s="513">
        <v>750.33333330000005</v>
      </c>
      <c r="F237" s="513">
        <v>698</v>
      </c>
      <c r="G237" s="513">
        <v>465.33333329999999</v>
      </c>
      <c r="H237" s="513">
        <v>1253.333333</v>
      </c>
    </row>
    <row r="238" spans="2:8" ht="18" customHeight="1" x14ac:dyDescent="0.25">
      <c r="B238" s="438"/>
      <c r="C238" s="438"/>
      <c r="D238" s="449" t="s">
        <v>415</v>
      </c>
      <c r="E238" s="514">
        <v>716.66666669999995</v>
      </c>
      <c r="F238" s="514">
        <v>652.66666669999995</v>
      </c>
      <c r="G238" s="514">
        <v>448</v>
      </c>
      <c r="H238" s="514">
        <v>1406.666667</v>
      </c>
    </row>
    <row r="239" spans="2:8" ht="18" customHeight="1" x14ac:dyDescent="0.25">
      <c r="B239" s="439"/>
      <c r="C239" s="439"/>
      <c r="D239" s="449" t="s">
        <v>416</v>
      </c>
      <c r="E239" s="514">
        <v>3102.666667</v>
      </c>
      <c r="F239" s="514">
        <v>3758.333333</v>
      </c>
      <c r="G239" s="514">
        <v>1243.5999999999999</v>
      </c>
      <c r="H239" s="514">
        <v>4470.3333329999996</v>
      </c>
    </row>
    <row r="240" spans="2:8" ht="18" customHeight="1" x14ac:dyDescent="0.25">
      <c r="B240" s="439"/>
      <c r="C240" s="439"/>
      <c r="D240" s="451" t="s">
        <v>529</v>
      </c>
      <c r="E240" s="726" t="s">
        <v>257</v>
      </c>
      <c r="F240" s="664">
        <v>866.66666669999995</v>
      </c>
      <c r="G240" s="726" t="s">
        <v>257</v>
      </c>
      <c r="H240" s="726" t="s">
        <v>257</v>
      </c>
    </row>
    <row r="241" spans="2:8" ht="18" customHeight="1" x14ac:dyDescent="0.25">
      <c r="B241" s="440" t="s">
        <v>155</v>
      </c>
      <c r="C241" s="440" t="s">
        <v>425</v>
      </c>
      <c r="D241" s="450" t="s">
        <v>414</v>
      </c>
      <c r="E241" s="513">
        <v>19.600000000000001</v>
      </c>
      <c r="F241" s="513">
        <v>25.833333329999999</v>
      </c>
      <c r="G241" s="513">
        <v>30.666666670000001</v>
      </c>
      <c r="H241" s="513">
        <v>43.933333330000004</v>
      </c>
    </row>
    <row r="242" spans="2:8" ht="18" customHeight="1" x14ac:dyDescent="0.25">
      <c r="B242" s="438"/>
      <c r="C242" s="438"/>
      <c r="D242" s="449" t="s">
        <v>415</v>
      </c>
      <c r="E242" s="514">
        <v>16.8</v>
      </c>
      <c r="F242" s="514">
        <v>25</v>
      </c>
      <c r="G242" s="514">
        <v>28.333333329999999</v>
      </c>
      <c r="H242" s="514">
        <v>49</v>
      </c>
    </row>
    <row r="243" spans="2:8" ht="18" customHeight="1" x14ac:dyDescent="0.25">
      <c r="B243" s="439"/>
      <c r="C243" s="439"/>
      <c r="D243" s="449" t="s">
        <v>416</v>
      </c>
      <c r="E243" s="514">
        <v>149.33333329999999</v>
      </c>
      <c r="F243" s="514">
        <v>156</v>
      </c>
      <c r="G243" s="514">
        <v>80</v>
      </c>
      <c r="H243" s="514">
        <v>92.066770000000005</v>
      </c>
    </row>
    <row r="244" spans="2:8" ht="18" customHeight="1" x14ac:dyDescent="0.25">
      <c r="B244" s="439"/>
      <c r="C244" s="439"/>
      <c r="D244" s="451" t="s">
        <v>529</v>
      </c>
      <c r="E244" s="726" t="s">
        <v>257</v>
      </c>
      <c r="F244" s="664">
        <v>32.333333330000002</v>
      </c>
      <c r="G244" s="726" t="s">
        <v>257</v>
      </c>
      <c r="H244" s="726" t="s">
        <v>257</v>
      </c>
    </row>
    <row r="245" spans="2:8" ht="18" customHeight="1" x14ac:dyDescent="0.25">
      <c r="B245" s="440" t="s">
        <v>422</v>
      </c>
      <c r="C245" s="440" t="s">
        <v>425</v>
      </c>
      <c r="D245" s="450" t="s">
        <v>414</v>
      </c>
      <c r="E245" s="513">
        <v>821.66666669999995</v>
      </c>
      <c r="F245" s="513">
        <v>734.66666669999995</v>
      </c>
      <c r="G245" s="513">
        <v>727</v>
      </c>
      <c r="H245" s="513">
        <v>1322</v>
      </c>
    </row>
    <row r="246" spans="2:8" ht="18" customHeight="1" x14ac:dyDescent="0.25">
      <c r="B246" s="438"/>
      <c r="C246" s="438"/>
      <c r="D246" s="449" t="s">
        <v>415</v>
      </c>
      <c r="E246" s="514">
        <v>780</v>
      </c>
      <c r="F246" s="514">
        <v>704.66666669999995</v>
      </c>
      <c r="G246" s="514">
        <v>717.33333330000005</v>
      </c>
      <c r="H246" s="514">
        <v>1357.333333</v>
      </c>
    </row>
    <row r="247" spans="2:8" ht="18" customHeight="1" x14ac:dyDescent="0.25">
      <c r="B247" s="439"/>
      <c r="C247" s="439"/>
      <c r="D247" s="449" t="s">
        <v>416</v>
      </c>
      <c r="E247" s="514">
        <v>3666.666667</v>
      </c>
      <c r="F247" s="514">
        <v>3833.333333</v>
      </c>
      <c r="G247" s="514">
        <v>2120</v>
      </c>
      <c r="H247" s="514">
        <v>5935</v>
      </c>
    </row>
    <row r="248" spans="2:8" ht="18" customHeight="1" thickBot="1" x14ac:dyDescent="0.3">
      <c r="B248" s="441"/>
      <c r="C248" s="441"/>
      <c r="D248" s="454" t="s">
        <v>529</v>
      </c>
      <c r="E248" s="728" t="s">
        <v>257</v>
      </c>
      <c r="F248" s="516">
        <v>1062</v>
      </c>
      <c r="G248" s="728" t="s">
        <v>257</v>
      </c>
      <c r="H248" s="728" t="s">
        <v>257</v>
      </c>
    </row>
    <row r="249" spans="2:8" ht="28.15" customHeight="1" thickTop="1" x14ac:dyDescent="0.25">
      <c r="B249" s="1045" t="s">
        <v>221</v>
      </c>
      <c r="C249" s="1045"/>
      <c r="D249" s="1045"/>
      <c r="E249" s="528"/>
      <c r="F249" s="528"/>
      <c r="H249" s="466"/>
    </row>
    <row r="250" spans="2:8" ht="22.9" customHeight="1" x14ac:dyDescent="0.25">
      <c r="B250" s="910" t="s">
        <v>413</v>
      </c>
      <c r="C250" s="910"/>
      <c r="D250" s="910"/>
      <c r="E250" s="910"/>
      <c r="F250" s="910"/>
      <c r="G250" s="673"/>
      <c r="H250" s="673"/>
    </row>
    <row r="251" spans="2:8" ht="22.9" customHeight="1" x14ac:dyDescent="0.25">
      <c r="B251" s="216"/>
      <c r="C251" s="216"/>
      <c r="D251" s="216"/>
      <c r="E251" s="216"/>
      <c r="F251" s="216"/>
      <c r="G251" s="216"/>
      <c r="H251" s="216"/>
    </row>
    <row r="252" spans="2:8" ht="22.9" customHeight="1" x14ac:dyDescent="0.25">
      <c r="B252" s="216"/>
      <c r="C252" s="216"/>
      <c r="D252" s="216"/>
      <c r="E252" s="216"/>
      <c r="F252" s="216"/>
      <c r="G252" s="216"/>
      <c r="H252" s="216"/>
    </row>
    <row r="253" spans="2:8" ht="22.9" customHeight="1" x14ac:dyDescent="0.25">
      <c r="B253" s="216"/>
      <c r="C253" s="216"/>
      <c r="D253" s="216"/>
      <c r="E253" s="216"/>
      <c r="F253" s="216"/>
      <c r="G253" s="216"/>
      <c r="H253" s="216"/>
    </row>
    <row r="254" spans="2:8" ht="22.9" customHeight="1" x14ac:dyDescent="0.25">
      <c r="B254" s="216"/>
      <c r="C254" s="216"/>
      <c r="D254" s="216"/>
      <c r="E254" s="216"/>
      <c r="F254" s="216"/>
      <c r="G254" s="216"/>
      <c r="H254" s="216"/>
    </row>
    <row r="255" spans="2:8" ht="23.25" customHeight="1" x14ac:dyDescent="0.25">
      <c r="B255" s="216"/>
      <c r="C255" s="216"/>
      <c r="D255" s="216"/>
      <c r="E255" s="216"/>
      <c r="F255" s="216"/>
      <c r="G255" s="216"/>
      <c r="H255" s="216"/>
    </row>
    <row r="256" spans="2:8" ht="22.9" customHeight="1" x14ac:dyDescent="0.25">
      <c r="B256" s="216"/>
      <c r="C256" s="216"/>
      <c r="D256" s="216"/>
      <c r="E256" s="216"/>
      <c r="F256" s="216"/>
      <c r="G256" s="216"/>
      <c r="H256" s="216"/>
    </row>
    <row r="257" spans="2:8" ht="25.5" customHeight="1" x14ac:dyDescent="0.25">
      <c r="B257" s="216"/>
      <c r="C257" s="216"/>
      <c r="D257" s="216"/>
      <c r="E257" s="216"/>
      <c r="F257" s="216"/>
      <c r="G257" s="216"/>
      <c r="H257" s="216"/>
    </row>
    <row r="258" spans="2:8" ht="27.75" customHeight="1" x14ac:dyDescent="0.25">
      <c r="B258" s="216"/>
      <c r="C258" s="216"/>
      <c r="D258" s="216"/>
      <c r="E258" s="216"/>
      <c r="F258" s="216"/>
      <c r="G258" s="216"/>
      <c r="H258" s="216"/>
    </row>
    <row r="259" spans="2:8" ht="27" customHeight="1" x14ac:dyDescent="0.25">
      <c r="B259" s="216"/>
      <c r="C259" s="216"/>
      <c r="D259" s="216"/>
      <c r="E259" s="216"/>
      <c r="F259" s="216"/>
      <c r="G259" s="216"/>
      <c r="H259" s="216"/>
    </row>
    <row r="260" spans="2:8" ht="27" customHeight="1" x14ac:dyDescent="0.25">
      <c r="B260" s="216"/>
      <c r="C260" s="216"/>
      <c r="D260" s="216"/>
      <c r="E260" s="216"/>
      <c r="F260" s="216"/>
      <c r="G260" s="216"/>
      <c r="H260" s="216"/>
    </row>
    <row r="261" spans="2:8" ht="18" customHeight="1" x14ac:dyDescent="0.25">
      <c r="B261" s="905" t="s">
        <v>454</v>
      </c>
      <c r="C261" s="905"/>
      <c r="D261" s="905"/>
      <c r="E261" s="905"/>
      <c r="F261" s="905"/>
      <c r="G261" s="905"/>
      <c r="H261" s="474">
        <v>73</v>
      </c>
    </row>
    <row r="262" spans="2:8" ht="28.15" customHeight="1" x14ac:dyDescent="0.25">
      <c r="B262" s="1121" t="s">
        <v>525</v>
      </c>
      <c r="C262" s="1121"/>
      <c r="D262" s="1121"/>
      <c r="E262" s="1121"/>
      <c r="F262" s="1121"/>
      <c r="G262" s="1121"/>
      <c r="H262" s="1121"/>
    </row>
    <row r="263" spans="2:8" ht="24" customHeight="1" thickBot="1" x14ac:dyDescent="0.3">
      <c r="B263" s="1120" t="s">
        <v>703</v>
      </c>
      <c r="C263" s="1120"/>
      <c r="D263" s="1120"/>
      <c r="E263" s="424"/>
      <c r="F263" s="424"/>
      <c r="G263" s="424"/>
      <c r="H263" s="424"/>
    </row>
    <row r="264" spans="2:8" s="104" customFormat="1" ht="42" customHeight="1" thickTop="1" x14ac:dyDescent="0.25">
      <c r="B264" s="719" t="s">
        <v>165</v>
      </c>
      <c r="C264" s="719" t="s">
        <v>81</v>
      </c>
      <c r="D264" s="721" t="s">
        <v>0</v>
      </c>
      <c r="E264" s="721" t="s">
        <v>402</v>
      </c>
      <c r="F264" s="721" t="s">
        <v>403</v>
      </c>
      <c r="G264" s="721" t="s">
        <v>404</v>
      </c>
      <c r="H264" s="721" t="s">
        <v>405</v>
      </c>
    </row>
    <row r="265" spans="2:8" ht="18" customHeight="1" x14ac:dyDescent="0.25">
      <c r="B265" s="438" t="s">
        <v>406</v>
      </c>
      <c r="C265" s="676"/>
      <c r="D265" s="473" t="s">
        <v>418</v>
      </c>
      <c r="E265" s="513">
        <v>7.7</v>
      </c>
      <c r="F265" s="730" t="s">
        <v>257</v>
      </c>
      <c r="G265" s="730" t="s">
        <v>257</v>
      </c>
      <c r="H265" s="730" t="s">
        <v>257</v>
      </c>
    </row>
    <row r="266" spans="2:8" ht="18" customHeight="1" x14ac:dyDescent="0.25">
      <c r="B266" s="438"/>
      <c r="C266" s="438"/>
      <c r="D266" s="470" t="s">
        <v>419</v>
      </c>
      <c r="E266" s="514">
        <v>7.65</v>
      </c>
      <c r="F266" s="723" t="s">
        <v>257</v>
      </c>
      <c r="G266" s="723" t="s">
        <v>257</v>
      </c>
      <c r="H266" s="723" t="s">
        <v>257</v>
      </c>
    </row>
    <row r="267" spans="2:8" ht="18" customHeight="1" x14ac:dyDescent="0.25">
      <c r="B267" s="439"/>
      <c r="C267" s="439"/>
      <c r="D267" s="470" t="s">
        <v>417</v>
      </c>
      <c r="E267" s="514">
        <v>7.6666666670000003</v>
      </c>
      <c r="F267" s="514">
        <v>7.5333333329999999</v>
      </c>
      <c r="G267" s="514">
        <v>7.78</v>
      </c>
      <c r="H267" s="514">
        <v>7.9</v>
      </c>
    </row>
    <row r="268" spans="2:8" ht="18" customHeight="1" x14ac:dyDescent="0.25">
      <c r="B268" s="442"/>
      <c r="C268" s="442"/>
      <c r="D268" s="472" t="s">
        <v>420</v>
      </c>
      <c r="E268" s="664">
        <v>8</v>
      </c>
      <c r="F268" s="664">
        <v>7.9333333330000002</v>
      </c>
      <c r="G268" s="664">
        <v>8.1533333330000008</v>
      </c>
      <c r="H268" s="664">
        <v>8.01</v>
      </c>
    </row>
    <row r="269" spans="2:8" ht="18" customHeight="1" x14ac:dyDescent="0.25">
      <c r="B269" s="434" t="s">
        <v>139</v>
      </c>
      <c r="C269" s="440" t="s">
        <v>425</v>
      </c>
      <c r="D269" s="473" t="s">
        <v>418</v>
      </c>
      <c r="E269" s="513">
        <v>1193.5</v>
      </c>
      <c r="F269" s="729" t="s">
        <v>257</v>
      </c>
      <c r="G269" s="729" t="s">
        <v>257</v>
      </c>
      <c r="H269" s="729" t="s">
        <v>257</v>
      </c>
    </row>
    <row r="270" spans="2:8" ht="18" customHeight="1" x14ac:dyDescent="0.25">
      <c r="B270" s="438"/>
      <c r="C270" s="438"/>
      <c r="D270" s="470" t="s">
        <v>419</v>
      </c>
      <c r="E270" s="514">
        <v>1212.5</v>
      </c>
      <c r="F270" s="731" t="s">
        <v>257</v>
      </c>
      <c r="G270" s="731" t="s">
        <v>257</v>
      </c>
      <c r="H270" s="731" t="s">
        <v>257</v>
      </c>
    </row>
    <row r="271" spans="2:8" ht="18" customHeight="1" x14ac:dyDescent="0.25">
      <c r="B271" s="439"/>
      <c r="C271" s="439"/>
      <c r="D271" s="470" t="s">
        <v>417</v>
      </c>
      <c r="E271" s="514">
        <v>795.66666669999995</v>
      </c>
      <c r="F271" s="514">
        <v>724.66666669999995</v>
      </c>
      <c r="G271" s="514">
        <v>726.33333330000005</v>
      </c>
      <c r="H271" s="514">
        <v>612.66666669999995</v>
      </c>
    </row>
    <row r="272" spans="2:8" ht="18" customHeight="1" x14ac:dyDescent="0.25">
      <c r="B272" s="442"/>
      <c r="C272" s="442"/>
      <c r="D272" s="472" t="s">
        <v>420</v>
      </c>
      <c r="E272" s="664">
        <v>10822.5</v>
      </c>
      <c r="F272" s="664">
        <v>13157.333329999999</v>
      </c>
      <c r="G272" s="664">
        <v>18581.666669999999</v>
      </c>
      <c r="H272" s="664">
        <v>16804.666669999999</v>
      </c>
    </row>
    <row r="273" spans="2:8" ht="18" customHeight="1" x14ac:dyDescent="0.25">
      <c r="B273" s="438" t="s">
        <v>147</v>
      </c>
      <c r="C273" s="440" t="s">
        <v>425</v>
      </c>
      <c r="D273" s="473" t="s">
        <v>418</v>
      </c>
      <c r="E273" s="513">
        <v>199</v>
      </c>
      <c r="F273" s="729" t="s">
        <v>257</v>
      </c>
      <c r="G273" s="729" t="s">
        <v>257</v>
      </c>
      <c r="H273" s="729" t="s">
        <v>257</v>
      </c>
    </row>
    <row r="274" spans="2:8" ht="18" customHeight="1" x14ac:dyDescent="0.25">
      <c r="B274" s="438"/>
      <c r="C274" s="438"/>
      <c r="D274" s="470" t="s">
        <v>419</v>
      </c>
      <c r="E274" s="514">
        <v>202.5</v>
      </c>
      <c r="F274" s="731" t="s">
        <v>257</v>
      </c>
      <c r="G274" s="731" t="s">
        <v>257</v>
      </c>
      <c r="H274" s="731" t="s">
        <v>257</v>
      </c>
    </row>
    <row r="275" spans="2:8" ht="18" customHeight="1" x14ac:dyDescent="0.25">
      <c r="B275" s="439"/>
      <c r="C275" s="439"/>
      <c r="D275" s="470" t="s">
        <v>417</v>
      </c>
      <c r="E275" s="514">
        <v>139.33333329999999</v>
      </c>
      <c r="F275" s="514">
        <v>151.66666670000001</v>
      </c>
      <c r="G275" s="514">
        <v>138.66666670000001</v>
      </c>
      <c r="H275" s="514">
        <v>105</v>
      </c>
    </row>
    <row r="276" spans="2:8" ht="18" customHeight="1" x14ac:dyDescent="0.25">
      <c r="B276" s="442"/>
      <c r="C276" s="442"/>
      <c r="D276" s="472" t="s">
        <v>420</v>
      </c>
      <c r="E276" s="664">
        <v>969.5</v>
      </c>
      <c r="F276" s="664">
        <v>1149.333333</v>
      </c>
      <c r="G276" s="664">
        <v>1326.666667</v>
      </c>
      <c r="H276" s="664">
        <v>1143.666667</v>
      </c>
    </row>
    <row r="277" spans="2:8" ht="18" customHeight="1" x14ac:dyDescent="0.25">
      <c r="B277" s="438" t="s">
        <v>149</v>
      </c>
      <c r="C277" s="440" t="s">
        <v>425</v>
      </c>
      <c r="D277" s="473" t="s">
        <v>418</v>
      </c>
      <c r="E277" s="513">
        <v>166.5</v>
      </c>
      <c r="F277" s="729" t="s">
        <v>257</v>
      </c>
      <c r="G277" s="729" t="s">
        <v>257</v>
      </c>
      <c r="H277" s="729" t="s">
        <v>257</v>
      </c>
    </row>
    <row r="278" spans="2:8" ht="18" customHeight="1" x14ac:dyDescent="0.25">
      <c r="B278" s="438"/>
      <c r="C278" s="438"/>
      <c r="D278" s="470" t="s">
        <v>419</v>
      </c>
      <c r="E278" s="514">
        <v>169</v>
      </c>
      <c r="F278" s="731" t="s">
        <v>257</v>
      </c>
      <c r="G278" s="731" t="s">
        <v>257</v>
      </c>
      <c r="H278" s="731" t="s">
        <v>257</v>
      </c>
    </row>
    <row r="279" spans="2:8" ht="18" customHeight="1" x14ac:dyDescent="0.25">
      <c r="B279" s="439"/>
      <c r="C279" s="439"/>
      <c r="D279" s="470" t="s">
        <v>417</v>
      </c>
      <c r="E279" s="514">
        <v>106.66666669999999</v>
      </c>
      <c r="F279" s="514">
        <v>83.333333330000002</v>
      </c>
      <c r="G279" s="514">
        <v>90.333333330000002</v>
      </c>
      <c r="H279" s="514">
        <v>83</v>
      </c>
    </row>
    <row r="280" spans="2:8" ht="18" customHeight="1" x14ac:dyDescent="0.25">
      <c r="B280" s="442"/>
      <c r="C280" s="442"/>
      <c r="D280" s="472" t="s">
        <v>420</v>
      </c>
      <c r="E280" s="664">
        <v>2023.5</v>
      </c>
      <c r="F280" s="664">
        <v>2478.666667</v>
      </c>
      <c r="G280" s="664">
        <v>3644</v>
      </c>
      <c r="H280" s="664">
        <v>3296.666667</v>
      </c>
    </row>
    <row r="281" spans="2:8" ht="18" customHeight="1" x14ac:dyDescent="0.25">
      <c r="B281" s="438" t="s">
        <v>142</v>
      </c>
      <c r="C281" s="440" t="s">
        <v>425</v>
      </c>
      <c r="D281" s="473" t="s">
        <v>418</v>
      </c>
      <c r="E281" s="513">
        <v>3000</v>
      </c>
      <c r="F281" s="729" t="s">
        <v>257</v>
      </c>
      <c r="G281" s="729" t="s">
        <v>257</v>
      </c>
      <c r="H281" s="729" t="s">
        <v>257</v>
      </c>
    </row>
    <row r="282" spans="2:8" ht="18" customHeight="1" x14ac:dyDescent="0.25">
      <c r="B282" s="438"/>
      <c r="C282" s="438"/>
      <c r="D282" s="470" t="s">
        <v>419</v>
      </c>
      <c r="E282" s="514">
        <v>3085.5</v>
      </c>
      <c r="F282" s="731" t="s">
        <v>257</v>
      </c>
      <c r="G282" s="731" t="s">
        <v>257</v>
      </c>
      <c r="H282" s="731" t="s">
        <v>257</v>
      </c>
    </row>
    <row r="283" spans="2:8" ht="18" customHeight="1" x14ac:dyDescent="0.25">
      <c r="B283" s="439"/>
      <c r="C283" s="439"/>
      <c r="D283" s="470" t="s">
        <v>417</v>
      </c>
      <c r="E283" s="514">
        <v>1673.333333</v>
      </c>
      <c r="F283" s="514">
        <v>1450</v>
      </c>
      <c r="G283" s="514">
        <v>2052.333333</v>
      </c>
      <c r="H283" s="514">
        <v>1403.333333</v>
      </c>
    </row>
    <row r="284" spans="2:8" ht="18" customHeight="1" x14ac:dyDescent="0.25">
      <c r="B284" s="442"/>
      <c r="C284" s="442"/>
      <c r="D284" s="472" t="s">
        <v>420</v>
      </c>
      <c r="E284" s="664">
        <v>37557</v>
      </c>
      <c r="F284" s="664">
        <v>49022.666669999999</v>
      </c>
      <c r="G284" s="664">
        <v>85178.666670000006</v>
      </c>
      <c r="H284" s="664">
        <v>74952.333329999994</v>
      </c>
    </row>
    <row r="285" spans="2:8" ht="18" customHeight="1" x14ac:dyDescent="0.25">
      <c r="B285" s="438" t="s">
        <v>424</v>
      </c>
      <c r="C285" s="440" t="s">
        <v>425</v>
      </c>
      <c r="D285" s="473" t="s">
        <v>418</v>
      </c>
      <c r="E285" s="513">
        <v>0.43</v>
      </c>
      <c r="F285" s="730" t="s">
        <v>257</v>
      </c>
      <c r="G285" s="730" t="s">
        <v>257</v>
      </c>
      <c r="H285" s="730" t="s">
        <v>257</v>
      </c>
    </row>
    <row r="286" spans="2:8" ht="18" customHeight="1" x14ac:dyDescent="0.25">
      <c r="B286" s="438"/>
      <c r="C286" s="438"/>
      <c r="D286" s="470" t="s">
        <v>419</v>
      </c>
      <c r="E286" s="514">
        <v>0.24</v>
      </c>
      <c r="F286" s="723" t="s">
        <v>257</v>
      </c>
      <c r="G286" s="723" t="s">
        <v>257</v>
      </c>
      <c r="H286" s="723" t="s">
        <v>257</v>
      </c>
    </row>
    <row r="287" spans="2:8" ht="18" customHeight="1" x14ac:dyDescent="0.25">
      <c r="B287" s="439"/>
      <c r="C287" s="439"/>
      <c r="D287" s="470" t="s">
        <v>417</v>
      </c>
      <c r="E287" s="514">
        <v>7.9066666669999996</v>
      </c>
      <c r="F287" s="514">
        <v>0.41333333300000002</v>
      </c>
      <c r="G287" s="514">
        <v>4.096666667</v>
      </c>
      <c r="H287" s="514">
        <v>5.55</v>
      </c>
    </row>
    <row r="288" spans="2:8" ht="18" customHeight="1" x14ac:dyDescent="0.25">
      <c r="B288" s="442"/>
      <c r="C288" s="442"/>
      <c r="D288" s="472" t="s">
        <v>420</v>
      </c>
      <c r="E288" s="664">
        <v>5.21</v>
      </c>
      <c r="F288" s="664">
        <v>1.753333333</v>
      </c>
      <c r="G288" s="664">
        <v>10.11333333</v>
      </c>
      <c r="H288" s="664">
        <v>9.08</v>
      </c>
    </row>
    <row r="289" spans="2:8" ht="18" customHeight="1" x14ac:dyDescent="0.25">
      <c r="B289" s="438" t="s">
        <v>423</v>
      </c>
      <c r="C289" s="440" t="s">
        <v>425</v>
      </c>
      <c r="D289" s="473" t="s">
        <v>418</v>
      </c>
      <c r="E289" s="514">
        <v>0.27500000000000002</v>
      </c>
      <c r="F289" s="729" t="s">
        <v>257</v>
      </c>
      <c r="G289" s="729" t="s">
        <v>257</v>
      </c>
      <c r="H289" s="729" t="s">
        <v>257</v>
      </c>
    </row>
    <row r="290" spans="2:8" ht="18" customHeight="1" x14ac:dyDescent="0.25">
      <c r="B290" s="438"/>
      <c r="C290" s="438"/>
      <c r="D290" s="470" t="s">
        <v>419</v>
      </c>
      <c r="E290" s="514">
        <v>0.23</v>
      </c>
      <c r="F290" s="731" t="s">
        <v>257</v>
      </c>
      <c r="G290" s="731" t="s">
        <v>257</v>
      </c>
      <c r="H290" s="731" t="s">
        <v>257</v>
      </c>
    </row>
    <row r="291" spans="2:8" ht="18" customHeight="1" x14ac:dyDescent="0.25">
      <c r="B291" s="439"/>
      <c r="C291" s="439"/>
      <c r="D291" s="470" t="s">
        <v>417</v>
      </c>
      <c r="E291" s="514">
        <v>0.29333333299999997</v>
      </c>
      <c r="F291" s="514">
        <v>0.81333333299999999</v>
      </c>
      <c r="G291" s="514">
        <v>6.3333333000000006E-2</v>
      </c>
      <c r="H291" s="514">
        <v>7.0000000000000007E-2</v>
      </c>
    </row>
    <row r="292" spans="2:8" ht="18" customHeight="1" x14ac:dyDescent="0.25">
      <c r="B292" s="439"/>
      <c r="C292" s="439"/>
      <c r="D292" s="472" t="s">
        <v>420</v>
      </c>
      <c r="E292" s="725">
        <v>1.085</v>
      </c>
      <c r="F292" s="725">
        <v>0.55000000000000004</v>
      </c>
      <c r="G292" s="725">
        <v>6.3333333000000006E-2</v>
      </c>
      <c r="H292" s="725">
        <v>0.176666667</v>
      </c>
    </row>
    <row r="293" spans="2:8" ht="18" customHeight="1" x14ac:dyDescent="0.25">
      <c r="B293" s="440" t="s">
        <v>145</v>
      </c>
      <c r="C293" s="440" t="s">
        <v>425</v>
      </c>
      <c r="D293" s="473" t="s">
        <v>418</v>
      </c>
      <c r="E293" s="513">
        <v>1344</v>
      </c>
      <c r="F293" s="729" t="s">
        <v>257</v>
      </c>
      <c r="G293" s="729" t="s">
        <v>257</v>
      </c>
      <c r="H293" s="729" t="s">
        <v>257</v>
      </c>
    </row>
    <row r="294" spans="2:8" ht="18" customHeight="1" x14ac:dyDescent="0.25">
      <c r="B294" s="438"/>
      <c r="C294" s="438"/>
      <c r="D294" s="470" t="s">
        <v>419</v>
      </c>
      <c r="E294" s="514">
        <v>1372.5</v>
      </c>
      <c r="F294" s="723" t="s">
        <v>257</v>
      </c>
      <c r="G294" s="723" t="s">
        <v>257</v>
      </c>
      <c r="H294" s="723" t="s">
        <v>257</v>
      </c>
    </row>
    <row r="295" spans="2:8" ht="18" customHeight="1" x14ac:dyDescent="0.25">
      <c r="B295" s="439"/>
      <c r="C295" s="439"/>
      <c r="D295" s="470" t="s">
        <v>417</v>
      </c>
      <c r="E295" s="514">
        <v>644.33333330000005</v>
      </c>
      <c r="F295" s="514">
        <v>519.33333330000005</v>
      </c>
      <c r="G295" s="514">
        <v>691.33333330000005</v>
      </c>
      <c r="H295" s="514">
        <v>444.33333329999999</v>
      </c>
    </row>
    <row r="296" spans="2:8" ht="18" customHeight="1" x14ac:dyDescent="0.25">
      <c r="B296" s="442"/>
      <c r="C296" s="442"/>
      <c r="D296" s="472" t="s">
        <v>420</v>
      </c>
      <c r="E296" s="664">
        <v>18628.5</v>
      </c>
      <c r="F296" s="664">
        <v>26773.333330000001</v>
      </c>
      <c r="G296" s="664">
        <v>41110</v>
      </c>
      <c r="H296" s="664">
        <v>37795</v>
      </c>
    </row>
    <row r="297" spans="2:8" ht="18" customHeight="1" x14ac:dyDescent="0.25">
      <c r="B297" s="440" t="s">
        <v>151</v>
      </c>
      <c r="C297" s="440" t="s">
        <v>103</v>
      </c>
      <c r="D297" s="473" t="s">
        <v>418</v>
      </c>
      <c r="E297" s="513">
        <v>4535</v>
      </c>
      <c r="F297" s="729" t="s">
        <v>257</v>
      </c>
      <c r="G297" s="729" t="s">
        <v>257</v>
      </c>
      <c r="H297" s="729" t="s">
        <v>257</v>
      </c>
    </row>
    <row r="298" spans="2:8" ht="18" customHeight="1" x14ac:dyDescent="0.25">
      <c r="B298" s="438"/>
      <c r="C298" s="438"/>
      <c r="D298" s="470" t="s">
        <v>419</v>
      </c>
      <c r="E298" s="514">
        <v>4700</v>
      </c>
      <c r="F298" s="723" t="s">
        <v>257</v>
      </c>
      <c r="G298" s="723" t="s">
        <v>257</v>
      </c>
      <c r="H298" s="723" t="s">
        <v>257</v>
      </c>
    </row>
    <row r="299" spans="2:8" ht="18" customHeight="1" x14ac:dyDescent="0.25">
      <c r="B299" s="439"/>
      <c r="C299" s="439"/>
      <c r="D299" s="470" t="s">
        <v>417</v>
      </c>
      <c r="E299" s="514">
        <v>2535.666667</v>
      </c>
      <c r="F299" s="514">
        <v>2205.333333</v>
      </c>
      <c r="G299" s="514">
        <v>3292.666667</v>
      </c>
      <c r="H299" s="514">
        <v>2331.333333</v>
      </c>
    </row>
    <row r="300" spans="2:8" ht="18" customHeight="1" thickBot="1" x14ac:dyDescent="0.3">
      <c r="B300" s="441"/>
      <c r="C300" s="441"/>
      <c r="D300" s="824" t="s">
        <v>420</v>
      </c>
      <c r="E300" s="516">
        <v>48150</v>
      </c>
      <c r="F300" s="516">
        <v>65200</v>
      </c>
      <c r="G300" s="516">
        <v>107633.3333</v>
      </c>
      <c r="H300" s="516">
        <v>96700</v>
      </c>
    </row>
    <row r="301" spans="2:8" ht="21.75" customHeight="1" thickTop="1" x14ac:dyDescent="0.25">
      <c r="B301" s="1045" t="s">
        <v>221</v>
      </c>
      <c r="C301" s="1045"/>
      <c r="D301" s="1045"/>
      <c r="E301" s="528"/>
      <c r="F301" s="528"/>
      <c r="H301" s="100" t="s">
        <v>65</v>
      </c>
    </row>
    <row r="302" spans="2:8" ht="21.75" customHeight="1" x14ac:dyDescent="0.25">
      <c r="B302" s="910" t="s">
        <v>413</v>
      </c>
      <c r="C302" s="910"/>
      <c r="D302" s="910"/>
      <c r="E302" s="910"/>
      <c r="F302" s="910"/>
      <c r="H302" s="100"/>
    </row>
    <row r="303" spans="2:8" ht="33.75" customHeight="1" x14ac:dyDescent="0.25">
      <c r="B303" s="529"/>
      <c r="C303" s="529"/>
      <c r="D303" s="529"/>
      <c r="E303" s="529"/>
      <c r="F303" s="529"/>
      <c r="G303" s="529"/>
      <c r="H303" s="529"/>
    </row>
    <row r="304" spans="2:8" ht="20.25" customHeight="1" x14ac:dyDescent="0.25">
      <c r="B304" s="905" t="s">
        <v>454</v>
      </c>
      <c r="C304" s="905"/>
      <c r="D304" s="905"/>
      <c r="E304" s="905"/>
      <c r="F304" s="905"/>
      <c r="G304" s="905"/>
      <c r="H304" s="413">
        <v>74</v>
      </c>
    </row>
    <row r="305" spans="2:8" ht="27.6" customHeight="1" x14ac:dyDescent="0.25">
      <c r="B305" s="1121" t="s">
        <v>525</v>
      </c>
      <c r="C305" s="1121"/>
      <c r="D305" s="1121"/>
      <c r="E305" s="1121"/>
      <c r="F305" s="1121"/>
      <c r="G305" s="1121"/>
      <c r="H305" s="1121"/>
    </row>
    <row r="306" spans="2:8" ht="26.45" customHeight="1" thickBot="1" x14ac:dyDescent="0.3">
      <c r="B306" s="1120" t="s">
        <v>702</v>
      </c>
      <c r="C306" s="1120"/>
      <c r="D306" s="1120"/>
      <c r="E306" s="424"/>
      <c r="F306" s="424"/>
      <c r="G306" s="424"/>
      <c r="H306" s="424"/>
    </row>
    <row r="307" spans="2:8" s="104" customFormat="1" ht="37.5" customHeight="1" thickTop="1" x14ac:dyDescent="0.25">
      <c r="B307" s="719" t="s">
        <v>165</v>
      </c>
      <c r="C307" s="719" t="s">
        <v>81</v>
      </c>
      <c r="D307" s="721" t="s">
        <v>0</v>
      </c>
      <c r="E307" s="721" t="s">
        <v>402</v>
      </c>
      <c r="F307" s="721" t="s">
        <v>403</v>
      </c>
      <c r="G307" s="721" t="s">
        <v>404</v>
      </c>
      <c r="H307" s="721" t="s">
        <v>405</v>
      </c>
    </row>
    <row r="308" spans="2:8" ht="18" customHeight="1" x14ac:dyDescent="0.25">
      <c r="B308" s="438" t="s">
        <v>407</v>
      </c>
      <c r="C308" s="440" t="s">
        <v>497</v>
      </c>
      <c r="D308" s="473" t="s">
        <v>418</v>
      </c>
      <c r="E308" s="513">
        <v>50.8</v>
      </c>
      <c r="F308" s="729" t="s">
        <v>257</v>
      </c>
      <c r="G308" s="729" t="s">
        <v>257</v>
      </c>
      <c r="H308" s="729" t="s">
        <v>257</v>
      </c>
    </row>
    <row r="309" spans="2:8" ht="18" customHeight="1" x14ac:dyDescent="0.25">
      <c r="B309" s="438"/>
      <c r="C309" s="438"/>
      <c r="D309" s="470" t="s">
        <v>419</v>
      </c>
      <c r="E309" s="514">
        <v>43.65</v>
      </c>
      <c r="F309" s="723" t="s">
        <v>257</v>
      </c>
      <c r="G309" s="723" t="s">
        <v>257</v>
      </c>
      <c r="H309" s="723" t="s">
        <v>257</v>
      </c>
    </row>
    <row r="310" spans="2:8" ht="18" customHeight="1" x14ac:dyDescent="0.25">
      <c r="B310" s="439"/>
      <c r="C310" s="439"/>
      <c r="D310" s="470" t="s">
        <v>417</v>
      </c>
      <c r="E310" s="514">
        <v>18.04</v>
      </c>
      <c r="F310" s="514">
        <v>36.966666670000002</v>
      </c>
      <c r="G310" s="514">
        <v>21.333333329999999</v>
      </c>
      <c r="H310" s="514">
        <v>67.233333329999994</v>
      </c>
    </row>
    <row r="311" spans="2:8" ht="18" customHeight="1" x14ac:dyDescent="0.25">
      <c r="B311" s="439"/>
      <c r="C311" s="439"/>
      <c r="D311" s="472" t="s">
        <v>420</v>
      </c>
      <c r="E311" s="664">
        <v>17.100000000000001</v>
      </c>
      <c r="F311" s="664">
        <v>78.533333330000005</v>
      </c>
      <c r="G311" s="664">
        <v>53.033333329999998</v>
      </c>
      <c r="H311" s="664">
        <v>32.833333330000002</v>
      </c>
    </row>
    <row r="312" spans="2:8" ht="18" customHeight="1" x14ac:dyDescent="0.25">
      <c r="B312" s="440" t="s">
        <v>408</v>
      </c>
      <c r="C312" s="440" t="s">
        <v>425</v>
      </c>
      <c r="D312" s="473" t="s">
        <v>418</v>
      </c>
      <c r="E312" s="513">
        <v>234</v>
      </c>
      <c r="F312" s="729" t="s">
        <v>257</v>
      </c>
      <c r="G312" s="729" t="s">
        <v>257</v>
      </c>
      <c r="H312" s="729" t="s">
        <v>257</v>
      </c>
    </row>
    <row r="313" spans="2:8" ht="18" customHeight="1" x14ac:dyDescent="0.25">
      <c r="B313" s="438"/>
      <c r="C313" s="438"/>
      <c r="D313" s="470" t="s">
        <v>419</v>
      </c>
      <c r="E313" s="514">
        <v>249</v>
      </c>
      <c r="F313" s="723" t="s">
        <v>257</v>
      </c>
      <c r="G313" s="723" t="s">
        <v>257</v>
      </c>
      <c r="H313" s="723" t="s">
        <v>257</v>
      </c>
    </row>
    <row r="314" spans="2:8" ht="18" customHeight="1" x14ac:dyDescent="0.25">
      <c r="B314" s="439"/>
      <c r="C314" s="439"/>
      <c r="D314" s="470" t="s">
        <v>417</v>
      </c>
      <c r="E314" s="514">
        <v>240</v>
      </c>
      <c r="F314" s="723" t="s">
        <v>257</v>
      </c>
      <c r="G314" s="723" t="s">
        <v>257</v>
      </c>
      <c r="H314" s="723" t="s">
        <v>257</v>
      </c>
    </row>
    <row r="315" spans="2:8" ht="18" customHeight="1" x14ac:dyDescent="0.25">
      <c r="B315" s="442"/>
      <c r="C315" s="442"/>
      <c r="D315" s="472" t="s">
        <v>420</v>
      </c>
      <c r="E315" s="664">
        <v>224</v>
      </c>
      <c r="F315" s="664">
        <v>212.66666670000001</v>
      </c>
      <c r="G315" s="664">
        <v>212.66666670000001</v>
      </c>
      <c r="H315" s="664">
        <v>216</v>
      </c>
    </row>
    <row r="316" spans="2:8" ht="18" customHeight="1" x14ac:dyDescent="0.25">
      <c r="B316" s="438" t="s">
        <v>421</v>
      </c>
      <c r="C316" s="440" t="s">
        <v>425</v>
      </c>
      <c r="D316" s="473" t="s">
        <v>418</v>
      </c>
      <c r="E316" s="513">
        <v>7.07</v>
      </c>
      <c r="F316" s="729" t="s">
        <v>257</v>
      </c>
      <c r="G316" s="729" t="s">
        <v>257</v>
      </c>
      <c r="H316" s="729" t="s">
        <v>257</v>
      </c>
    </row>
    <row r="317" spans="2:8" ht="18" customHeight="1" x14ac:dyDescent="0.25">
      <c r="B317" s="438"/>
      <c r="C317" s="438"/>
      <c r="D317" s="470" t="s">
        <v>419</v>
      </c>
      <c r="E317" s="514">
        <v>7.45</v>
      </c>
      <c r="F317" s="723" t="s">
        <v>257</v>
      </c>
      <c r="G317" s="723" t="s">
        <v>257</v>
      </c>
      <c r="H317" s="723" t="s">
        <v>257</v>
      </c>
    </row>
    <row r="318" spans="2:8" ht="18" customHeight="1" x14ac:dyDescent="0.25">
      <c r="B318" s="439"/>
      <c r="C318" s="439"/>
      <c r="D318" s="470" t="s">
        <v>417</v>
      </c>
      <c r="E318" s="514">
        <v>7.48</v>
      </c>
      <c r="F318" s="514">
        <v>7.5866666670000003</v>
      </c>
      <c r="G318" s="514">
        <v>7.56</v>
      </c>
      <c r="H318" s="514">
        <v>9.5766666669999996</v>
      </c>
    </row>
    <row r="319" spans="2:8" ht="18" customHeight="1" x14ac:dyDescent="0.25">
      <c r="B319" s="442"/>
      <c r="C319" s="442"/>
      <c r="D319" s="472" t="s">
        <v>420</v>
      </c>
      <c r="E319" s="664">
        <v>8.74</v>
      </c>
      <c r="F319" s="664">
        <v>7.5633333330000001</v>
      </c>
      <c r="G319" s="664">
        <v>7.5666666669999998</v>
      </c>
      <c r="H319" s="664">
        <v>8.8833333329999995</v>
      </c>
    </row>
    <row r="320" spans="2:8" ht="18" customHeight="1" x14ac:dyDescent="0.25">
      <c r="B320" s="438" t="s">
        <v>153</v>
      </c>
      <c r="C320" s="440" t="s">
        <v>425</v>
      </c>
      <c r="D320" s="473" t="s">
        <v>418</v>
      </c>
      <c r="E320" s="513">
        <v>660</v>
      </c>
      <c r="F320" s="513">
        <v>219.33333329999999</v>
      </c>
      <c r="G320" s="513">
        <v>203.66666670000001</v>
      </c>
      <c r="H320" s="513">
        <v>208.66666670000001</v>
      </c>
    </row>
    <row r="321" spans="2:8" ht="18" customHeight="1" x14ac:dyDescent="0.25">
      <c r="B321" s="438"/>
      <c r="C321" s="438"/>
      <c r="D321" s="470" t="s">
        <v>419</v>
      </c>
      <c r="E321" s="514">
        <v>685</v>
      </c>
      <c r="F321" s="723" t="s">
        <v>257</v>
      </c>
      <c r="G321" s="723" t="s">
        <v>257</v>
      </c>
      <c r="H321" s="723" t="s">
        <v>257</v>
      </c>
    </row>
    <row r="322" spans="2:8" ht="18" customHeight="1" x14ac:dyDescent="0.25">
      <c r="B322" s="439"/>
      <c r="C322" s="439"/>
      <c r="D322" s="470" t="s">
        <v>417</v>
      </c>
      <c r="E322" s="514">
        <v>326.66666670000001</v>
      </c>
      <c r="F322" s="514">
        <v>266.66666670000001</v>
      </c>
      <c r="G322" s="514">
        <v>478.66666670000001</v>
      </c>
      <c r="H322" s="514">
        <v>4.5999999999999996</v>
      </c>
    </row>
    <row r="323" spans="2:8" ht="18" customHeight="1" x14ac:dyDescent="0.25">
      <c r="B323" s="442"/>
      <c r="C323" s="442"/>
      <c r="D323" s="472" t="s">
        <v>420</v>
      </c>
      <c r="E323" s="664">
        <v>11550</v>
      </c>
      <c r="F323" s="664">
        <v>13233.333329999999</v>
      </c>
      <c r="G323" s="664">
        <v>31866.666669999999</v>
      </c>
      <c r="H323" s="664">
        <v>518.33333330000005</v>
      </c>
    </row>
    <row r="324" spans="2:8" ht="18" customHeight="1" x14ac:dyDescent="0.25">
      <c r="B324" s="438" t="s">
        <v>155</v>
      </c>
      <c r="C324" s="440" t="s">
        <v>425</v>
      </c>
      <c r="D324" s="473" t="s">
        <v>418</v>
      </c>
      <c r="E324" s="513">
        <v>28.5</v>
      </c>
      <c r="F324" s="723" t="s">
        <v>257</v>
      </c>
      <c r="G324" s="723" t="s">
        <v>257</v>
      </c>
      <c r="H324" s="723" t="s">
        <v>257</v>
      </c>
    </row>
    <row r="325" spans="2:8" ht="18" customHeight="1" x14ac:dyDescent="0.25">
      <c r="B325" s="438"/>
      <c r="C325" s="438"/>
      <c r="D325" s="470" t="s">
        <v>419</v>
      </c>
      <c r="E325" s="514">
        <v>19.5</v>
      </c>
      <c r="F325" s="723" t="s">
        <v>257</v>
      </c>
      <c r="G325" s="723" t="s">
        <v>257</v>
      </c>
      <c r="H325" s="723" t="s">
        <v>257</v>
      </c>
    </row>
    <row r="326" spans="2:8" ht="18" customHeight="1" x14ac:dyDescent="0.25">
      <c r="B326" s="439"/>
      <c r="C326" s="439"/>
      <c r="D326" s="470" t="s">
        <v>417</v>
      </c>
      <c r="E326" s="514">
        <v>8.8000000000000007</v>
      </c>
      <c r="F326" s="514">
        <v>6.1666666670000003</v>
      </c>
      <c r="G326" s="514">
        <v>5.5</v>
      </c>
      <c r="H326" s="514">
        <v>243.33333329999999</v>
      </c>
    </row>
    <row r="327" spans="2:8" ht="18" customHeight="1" x14ac:dyDescent="0.25">
      <c r="B327" s="442"/>
      <c r="C327" s="442"/>
      <c r="D327" s="472" t="s">
        <v>420</v>
      </c>
      <c r="E327" s="664">
        <v>406</v>
      </c>
      <c r="F327" s="664">
        <v>558.33333330000005</v>
      </c>
      <c r="G327" s="664">
        <v>666.66666669999995</v>
      </c>
      <c r="H327" s="664">
        <v>26000</v>
      </c>
    </row>
    <row r="328" spans="2:8" ht="18" customHeight="1" x14ac:dyDescent="0.25">
      <c r="B328" s="438" t="s">
        <v>422</v>
      </c>
      <c r="C328" s="440" t="s">
        <v>425</v>
      </c>
      <c r="D328" s="473" t="s">
        <v>418</v>
      </c>
      <c r="E328" s="513">
        <v>425</v>
      </c>
      <c r="F328" s="723" t="s">
        <v>257</v>
      </c>
      <c r="G328" s="723" t="s">
        <v>257</v>
      </c>
      <c r="H328" s="723" t="s">
        <v>257</v>
      </c>
    </row>
    <row r="329" spans="2:8" ht="18" customHeight="1" x14ac:dyDescent="0.25">
      <c r="B329" s="438"/>
      <c r="C329" s="438"/>
      <c r="D329" s="470" t="s">
        <v>419</v>
      </c>
      <c r="E329" s="514">
        <v>425</v>
      </c>
      <c r="F329" s="723" t="s">
        <v>257</v>
      </c>
      <c r="G329" s="723" t="s">
        <v>257</v>
      </c>
      <c r="H329" s="723" t="s">
        <v>257</v>
      </c>
    </row>
    <row r="330" spans="2:8" ht="18" customHeight="1" x14ac:dyDescent="0.25">
      <c r="B330" s="439"/>
      <c r="C330" s="439"/>
      <c r="D330" s="470" t="s">
        <v>417</v>
      </c>
      <c r="E330" s="514">
        <v>270</v>
      </c>
      <c r="F330" s="514">
        <v>230</v>
      </c>
      <c r="G330" s="514">
        <v>343.33333329999999</v>
      </c>
      <c r="H330" s="514">
        <v>250</v>
      </c>
    </row>
    <row r="331" spans="2:8" ht="18" customHeight="1" thickBot="1" x14ac:dyDescent="0.3">
      <c r="B331" s="441"/>
      <c r="C331" s="441"/>
      <c r="D331" s="824" t="s">
        <v>420</v>
      </c>
      <c r="E331" s="516">
        <v>3750</v>
      </c>
      <c r="F331" s="516">
        <v>4333.3333329999996</v>
      </c>
      <c r="G331" s="516">
        <v>6000</v>
      </c>
      <c r="H331" s="516">
        <v>4166.6666670000004</v>
      </c>
    </row>
    <row r="332" spans="2:8" ht="20.45" customHeight="1" thickTop="1" x14ac:dyDescent="0.25">
      <c r="B332" s="1045" t="s">
        <v>221</v>
      </c>
      <c r="C332" s="1045"/>
      <c r="D332" s="1045"/>
      <c r="E332" s="528"/>
      <c r="F332" s="528"/>
    </row>
    <row r="333" spans="2:8" ht="27" customHeight="1" x14ac:dyDescent="0.25">
      <c r="B333" s="910" t="s">
        <v>413</v>
      </c>
      <c r="C333" s="910"/>
      <c r="D333" s="910"/>
      <c r="E333" s="910"/>
      <c r="F333" s="910"/>
      <c r="G333" s="673"/>
      <c r="H333" s="673"/>
    </row>
    <row r="334" spans="2:8" ht="21.75" customHeight="1" x14ac:dyDescent="0.25">
      <c r="B334" s="216"/>
      <c r="C334" s="216"/>
      <c r="D334" s="216"/>
      <c r="E334" s="216"/>
      <c r="F334" s="216"/>
      <c r="G334" s="216"/>
      <c r="H334" s="216"/>
    </row>
    <row r="335" spans="2:8" ht="21.75" customHeight="1" x14ac:dyDescent="0.25">
      <c r="B335" s="216"/>
      <c r="C335" s="216"/>
      <c r="D335" s="216"/>
      <c r="E335" s="216"/>
      <c r="F335" s="216"/>
      <c r="G335" s="216"/>
      <c r="H335" s="216"/>
    </row>
    <row r="336" spans="2:8" ht="24" customHeight="1" x14ac:dyDescent="0.25">
      <c r="B336" s="216"/>
      <c r="C336" s="216"/>
      <c r="D336" s="216"/>
      <c r="E336" s="216"/>
      <c r="F336" s="216"/>
      <c r="G336" s="216"/>
      <c r="H336" s="216"/>
    </row>
    <row r="337" spans="2:8" ht="24" customHeight="1" x14ac:dyDescent="0.25">
      <c r="B337" s="216"/>
      <c r="C337" s="216"/>
      <c r="D337" s="216"/>
      <c r="E337" s="216"/>
      <c r="F337" s="216"/>
      <c r="G337" s="216"/>
      <c r="H337" s="216"/>
    </row>
    <row r="338" spans="2:8" ht="25.5" customHeight="1" x14ac:dyDescent="0.25">
      <c r="B338" s="216"/>
      <c r="C338" s="216"/>
      <c r="D338" s="216"/>
      <c r="E338" s="216"/>
      <c r="F338" s="216"/>
      <c r="G338" s="216"/>
      <c r="H338" s="216"/>
    </row>
    <row r="339" spans="2:8" ht="21.75" customHeight="1" x14ac:dyDescent="0.25">
      <c r="B339" s="216"/>
      <c r="C339" s="216"/>
      <c r="D339" s="216"/>
      <c r="E339" s="216"/>
      <c r="F339" s="216"/>
      <c r="G339" s="216"/>
      <c r="H339" s="216"/>
    </row>
    <row r="340" spans="2:8" ht="29.45" customHeight="1" x14ac:dyDescent="0.25">
      <c r="B340" s="216"/>
      <c r="C340" s="216"/>
      <c r="D340" s="216"/>
      <c r="E340" s="216"/>
      <c r="F340" s="216"/>
      <c r="G340" s="216"/>
      <c r="H340" s="216"/>
    </row>
    <row r="341" spans="2:8" ht="30.6" customHeight="1" x14ac:dyDescent="0.25">
      <c r="B341" s="216"/>
      <c r="C341" s="216"/>
      <c r="D341" s="216"/>
      <c r="E341" s="216"/>
      <c r="F341" s="216"/>
      <c r="G341" s="216"/>
      <c r="H341" s="216"/>
    </row>
    <row r="342" spans="2:8" ht="25.5" customHeight="1" x14ac:dyDescent="0.25">
      <c r="B342" s="216"/>
      <c r="C342" s="216"/>
      <c r="D342" s="216"/>
      <c r="E342" s="216"/>
      <c r="F342" s="216"/>
      <c r="G342" s="216"/>
      <c r="H342" s="216"/>
    </row>
    <row r="343" spans="2:8" ht="23.25" customHeight="1" x14ac:dyDescent="0.25">
      <c r="B343" s="216"/>
      <c r="C343" s="216"/>
      <c r="D343" s="216"/>
      <c r="E343" s="216"/>
      <c r="F343" s="216"/>
      <c r="G343" s="216"/>
      <c r="H343" s="216"/>
    </row>
    <row r="344" spans="2:8" ht="17.25" customHeight="1" x14ac:dyDescent="0.25">
      <c r="B344" s="905" t="s">
        <v>454</v>
      </c>
      <c r="C344" s="905"/>
      <c r="D344" s="905"/>
      <c r="E344" s="905"/>
      <c r="F344" s="905"/>
      <c r="G344" s="905"/>
      <c r="H344" s="413">
        <v>75</v>
      </c>
    </row>
  </sheetData>
  <mergeCells count="41">
    <mergeCell ref="B165:E165"/>
    <mergeCell ref="B134:E134"/>
    <mergeCell ref="B133:D133"/>
    <mergeCell ref="B164:D164"/>
    <mergeCell ref="B93:G93"/>
    <mergeCell ref="B94:H94"/>
    <mergeCell ref="B136:G136"/>
    <mergeCell ref="B137:H137"/>
    <mergeCell ref="B138:D138"/>
    <mergeCell ref="B95:D95"/>
    <mergeCell ref="B89:H89"/>
    <mergeCell ref="B88:C88"/>
    <mergeCell ref="B1:H1"/>
    <mergeCell ref="B44:D44"/>
    <mergeCell ref="B45:H45"/>
    <mergeCell ref="B49:G49"/>
    <mergeCell ref="B50:H50"/>
    <mergeCell ref="B47:E47"/>
    <mergeCell ref="B51:D51"/>
    <mergeCell ref="B2:C2"/>
    <mergeCell ref="B177:G177"/>
    <mergeCell ref="B178:H178"/>
    <mergeCell ref="B217:D217"/>
    <mergeCell ref="B218:F218"/>
    <mergeCell ref="B221:G221"/>
    <mergeCell ref="B344:G344"/>
    <mergeCell ref="B179:D179"/>
    <mergeCell ref="B223:D223"/>
    <mergeCell ref="B263:D263"/>
    <mergeCell ref="B306:D306"/>
    <mergeCell ref="B222:H222"/>
    <mergeCell ref="B261:G261"/>
    <mergeCell ref="B262:H262"/>
    <mergeCell ref="B249:D249"/>
    <mergeCell ref="B250:F250"/>
    <mergeCell ref="B301:D301"/>
    <mergeCell ref="B302:F302"/>
    <mergeCell ref="B332:D332"/>
    <mergeCell ref="B333:F333"/>
    <mergeCell ref="B304:G304"/>
    <mergeCell ref="B305:H305"/>
  </mergeCells>
  <pageMargins left="0.70866141732283505" right="0.70866141732283505" top="0.74803149606299202" bottom="0.74803149606299202" header="0.31496062992126" footer="0.31496062992126"/>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AL49"/>
  <sheetViews>
    <sheetView rightToLeft="1" view="pageBreakPreview" zoomScaleSheetLayoutView="100" workbookViewId="0">
      <selection activeCell="A9" sqref="A9:A10"/>
    </sheetView>
  </sheetViews>
  <sheetFormatPr defaultRowHeight="15" x14ac:dyDescent="0.25"/>
  <cols>
    <col min="1" max="1" width="13" customWidth="1"/>
    <col min="2" max="2" width="11.5703125" customWidth="1"/>
    <col min="3" max="9" width="6.7109375" customWidth="1"/>
    <col min="10" max="10" width="1.140625" customWidth="1"/>
    <col min="11" max="16" width="6.7109375" customWidth="1"/>
    <col min="17" max="17" width="7.28515625" customWidth="1"/>
    <col min="18" max="18" width="12" customWidth="1"/>
    <col min="19" max="19" width="12" bestFit="1" customWidth="1"/>
    <col min="20" max="20" width="7.5703125" customWidth="1"/>
    <col min="27" max="27" width="8" customWidth="1"/>
    <col min="33" max="34" width="9.140625" customWidth="1"/>
    <col min="35" max="35" width="10.42578125" bestFit="1" customWidth="1"/>
  </cols>
  <sheetData>
    <row r="1" spans="1:38" ht="28.5" customHeight="1" x14ac:dyDescent="0.25">
      <c r="A1" s="907" t="s">
        <v>505</v>
      </c>
      <c r="B1" s="907"/>
      <c r="C1" s="907"/>
      <c r="D1" s="907"/>
      <c r="E1" s="907"/>
      <c r="F1" s="907"/>
      <c r="G1" s="907"/>
      <c r="H1" s="907"/>
      <c r="I1" s="907"/>
      <c r="J1" s="907"/>
      <c r="K1" s="907"/>
      <c r="L1" s="907"/>
      <c r="M1" s="907"/>
      <c r="N1" s="907"/>
      <c r="O1" s="907"/>
      <c r="P1" s="907"/>
      <c r="Q1" s="907"/>
      <c r="R1" s="907"/>
      <c r="AA1">
        <v>44.99</v>
      </c>
      <c r="AB1">
        <f>AA1*86/100</f>
        <v>38.691400000000002</v>
      </c>
    </row>
    <row r="2" spans="1:38" ht="24" customHeight="1" thickBot="1" x14ac:dyDescent="0.3">
      <c r="A2" s="908" t="s">
        <v>323</v>
      </c>
      <c r="B2" s="908"/>
      <c r="C2" s="949"/>
      <c r="D2" s="949"/>
      <c r="E2" s="949"/>
      <c r="F2" s="949"/>
      <c r="G2" s="949"/>
      <c r="H2" s="949"/>
      <c r="I2" s="949"/>
      <c r="J2" s="949"/>
      <c r="K2" s="949"/>
      <c r="L2" s="949"/>
      <c r="M2" s="949"/>
      <c r="N2" s="949"/>
      <c r="O2" s="949"/>
      <c r="P2" s="949"/>
      <c r="Q2" s="949"/>
      <c r="R2" s="949"/>
    </row>
    <row r="3" spans="1:38" ht="35.25" customHeight="1" thickTop="1" x14ac:dyDescent="0.25">
      <c r="A3" s="917" t="s">
        <v>0</v>
      </c>
      <c r="B3" s="917" t="s">
        <v>1</v>
      </c>
      <c r="C3" s="950" t="s">
        <v>193</v>
      </c>
      <c r="D3" s="950"/>
      <c r="E3" s="950"/>
      <c r="F3" s="950"/>
      <c r="G3" s="950"/>
      <c r="H3" s="950"/>
      <c r="I3" s="950"/>
      <c r="J3" s="716"/>
      <c r="K3" s="950" t="s">
        <v>194</v>
      </c>
      <c r="L3" s="950"/>
      <c r="M3" s="950"/>
      <c r="N3" s="950"/>
      <c r="O3" s="950"/>
      <c r="P3" s="914" t="s">
        <v>21</v>
      </c>
      <c r="Q3" s="717" t="s">
        <v>266</v>
      </c>
      <c r="R3" s="917" t="s">
        <v>464</v>
      </c>
    </row>
    <row r="4" spans="1:38" ht="33" customHeight="1" x14ac:dyDescent="0.25">
      <c r="A4" s="918"/>
      <c r="B4" s="918"/>
      <c r="C4" s="790" t="s">
        <v>38</v>
      </c>
      <c r="D4" s="790" t="s">
        <v>39</v>
      </c>
      <c r="E4" s="790" t="s">
        <v>40</v>
      </c>
      <c r="F4" s="780" t="s">
        <v>8</v>
      </c>
      <c r="G4" s="780" t="s">
        <v>16</v>
      </c>
      <c r="H4" s="780" t="s">
        <v>10</v>
      </c>
      <c r="I4" s="780" t="s">
        <v>11</v>
      </c>
      <c r="J4" s="816"/>
      <c r="K4" s="780" t="s">
        <v>12</v>
      </c>
      <c r="L4" s="780" t="s">
        <v>13</v>
      </c>
      <c r="M4" s="780" t="s">
        <v>17</v>
      </c>
      <c r="N4" s="780" t="s">
        <v>15</v>
      </c>
      <c r="O4" s="790" t="s">
        <v>37</v>
      </c>
      <c r="P4" s="951"/>
      <c r="Q4" s="733" t="s">
        <v>267</v>
      </c>
      <c r="R4" s="948"/>
      <c r="AG4" t="s">
        <v>171</v>
      </c>
      <c r="AI4" t="s">
        <v>260</v>
      </c>
      <c r="AJ4" t="s">
        <v>172</v>
      </c>
      <c r="AL4" t="s">
        <v>294</v>
      </c>
    </row>
    <row r="5" spans="1:38" ht="32.25" customHeight="1" x14ac:dyDescent="0.25">
      <c r="A5" s="911" t="s">
        <v>630</v>
      </c>
      <c r="B5" s="535" t="s">
        <v>450</v>
      </c>
      <c r="C5" s="519">
        <v>611</v>
      </c>
      <c r="D5" s="519">
        <v>569</v>
      </c>
      <c r="E5" s="519">
        <v>415</v>
      </c>
      <c r="F5" s="519">
        <v>508</v>
      </c>
      <c r="G5" s="519">
        <v>576</v>
      </c>
      <c r="H5" s="519">
        <v>474</v>
      </c>
      <c r="I5" s="519">
        <v>483</v>
      </c>
      <c r="J5" s="519"/>
      <c r="K5" s="519">
        <v>486</v>
      </c>
      <c r="L5" s="519">
        <v>535</v>
      </c>
      <c r="M5" s="519">
        <v>533</v>
      </c>
      <c r="N5" s="519">
        <v>506</v>
      </c>
      <c r="O5" s="519">
        <v>522</v>
      </c>
      <c r="P5" s="857">
        <f t="shared" ref="P5" si="0">SUM(C5:O5)</f>
        <v>6218</v>
      </c>
      <c r="Q5" s="95">
        <f t="shared" ref="Q5" si="1">P5/12</f>
        <v>518.16666666666663</v>
      </c>
      <c r="R5" s="95">
        <v>16.340903999999998</v>
      </c>
      <c r="S5" s="7">
        <f>Q5*60*60*24*365/1000000000</f>
        <v>16.340903999999998</v>
      </c>
      <c r="T5" s="519">
        <v>611</v>
      </c>
      <c r="U5" s="519">
        <v>569</v>
      </c>
      <c r="V5" s="519">
        <v>415</v>
      </c>
      <c r="W5" s="519">
        <v>508</v>
      </c>
      <c r="X5" s="519">
        <v>576</v>
      </c>
      <c r="Y5" s="519">
        <v>474</v>
      </c>
      <c r="Z5" s="519">
        <v>483</v>
      </c>
      <c r="AA5" s="519"/>
      <c r="AB5" s="519">
        <v>486</v>
      </c>
      <c r="AC5" s="519">
        <v>535</v>
      </c>
      <c r="AD5" s="519">
        <v>533</v>
      </c>
      <c r="AE5" s="519">
        <v>506</v>
      </c>
      <c r="AF5" s="519">
        <v>522</v>
      </c>
      <c r="AG5">
        <f t="shared" ref="AG5:AG14" si="2">SUM(T5:AF5)</f>
        <v>6218</v>
      </c>
      <c r="AH5">
        <f>AG5*60*60*24*365</f>
        <v>196090848000</v>
      </c>
      <c r="AI5">
        <f>AH5/1000000000</f>
        <v>196.09084799999999</v>
      </c>
      <c r="AJ5" s="7">
        <f>AI5/12</f>
        <v>16.340903999999998</v>
      </c>
      <c r="AK5" s="519">
        <v>6218</v>
      </c>
      <c r="AL5" s="7">
        <f>AK5/12</f>
        <v>518.16666666666663</v>
      </c>
    </row>
    <row r="6" spans="1:38" ht="32.25" customHeight="1" x14ac:dyDescent="0.25">
      <c r="A6" s="941"/>
      <c r="B6" s="520" t="s">
        <v>553</v>
      </c>
      <c r="C6" s="395">
        <v>531</v>
      </c>
      <c r="D6" s="395">
        <v>583</v>
      </c>
      <c r="E6" s="395">
        <v>686</v>
      </c>
      <c r="F6" s="395">
        <v>784</v>
      </c>
      <c r="G6" s="395">
        <v>587</v>
      </c>
      <c r="H6" s="395">
        <v>637</v>
      </c>
      <c r="I6" s="395">
        <v>600</v>
      </c>
      <c r="J6" s="395"/>
      <c r="K6" s="395">
        <v>675</v>
      </c>
      <c r="L6" s="395">
        <v>670</v>
      </c>
      <c r="M6" s="395">
        <v>715</v>
      </c>
      <c r="N6" s="395">
        <v>635</v>
      </c>
      <c r="O6" s="395">
        <v>580</v>
      </c>
      <c r="P6" s="858">
        <f t="shared" ref="P6:P14" si="3">SUM(C6:O6)</f>
        <v>7683</v>
      </c>
      <c r="Q6" s="44">
        <f t="shared" ref="Q6:Q14" si="4">P6/12</f>
        <v>640.25</v>
      </c>
      <c r="R6" s="44">
        <v>20.190923999999999</v>
      </c>
      <c r="S6" s="7">
        <f t="shared" ref="S6:S14" si="5">Q6*60*60*24*365/1000000000</f>
        <v>20.190923999999999</v>
      </c>
      <c r="T6" s="395">
        <v>531</v>
      </c>
      <c r="U6" s="395">
        <v>583</v>
      </c>
      <c r="V6" s="395">
        <v>686</v>
      </c>
      <c r="W6" s="395">
        <v>784</v>
      </c>
      <c r="X6" s="395">
        <v>587</v>
      </c>
      <c r="Y6" s="395">
        <v>637</v>
      </c>
      <c r="Z6" s="395">
        <v>600</v>
      </c>
      <c r="AA6" s="395"/>
      <c r="AB6" s="395">
        <v>675</v>
      </c>
      <c r="AC6" s="395">
        <v>670</v>
      </c>
      <c r="AD6" s="395">
        <v>715</v>
      </c>
      <c r="AE6" s="395">
        <v>635</v>
      </c>
      <c r="AF6" s="395">
        <v>580</v>
      </c>
      <c r="AG6" s="7">
        <f t="shared" si="2"/>
        <v>7683</v>
      </c>
      <c r="AH6">
        <f t="shared" ref="AH6:AH14" si="6">AG6*60*60*24*365</f>
        <v>242291088000</v>
      </c>
      <c r="AI6">
        <f t="shared" ref="AI6:AI14" si="7">AH6/1000000000</f>
        <v>242.291088</v>
      </c>
      <c r="AJ6" s="7">
        <f t="shared" ref="AJ6:AJ14" si="8">AI6/12</f>
        <v>20.190923999999999</v>
      </c>
      <c r="AK6" s="395">
        <v>7683</v>
      </c>
      <c r="AL6" s="7">
        <f t="shared" ref="AL6:AL14" si="9">AK6/12</f>
        <v>640.25</v>
      </c>
    </row>
    <row r="7" spans="1:38" ht="32.25" customHeight="1" x14ac:dyDescent="0.25">
      <c r="A7" s="911" t="s">
        <v>631</v>
      </c>
      <c r="B7" s="535" t="s">
        <v>450</v>
      </c>
      <c r="C7" s="519">
        <v>410</v>
      </c>
      <c r="D7" s="519">
        <v>405</v>
      </c>
      <c r="E7" s="519">
        <v>262</v>
      </c>
      <c r="F7" s="519">
        <v>330</v>
      </c>
      <c r="G7" s="519">
        <v>366</v>
      </c>
      <c r="H7" s="519">
        <v>299</v>
      </c>
      <c r="I7" s="519">
        <v>287</v>
      </c>
      <c r="J7" s="519"/>
      <c r="K7" s="519">
        <v>315</v>
      </c>
      <c r="L7" s="519">
        <v>375</v>
      </c>
      <c r="M7" s="519">
        <v>392</v>
      </c>
      <c r="N7" s="519">
        <v>347</v>
      </c>
      <c r="O7" s="519">
        <v>357</v>
      </c>
      <c r="P7" s="856">
        <f t="shared" ref="P7" si="10">SUM(C7:O7)</f>
        <v>4145</v>
      </c>
      <c r="Q7" s="95">
        <f t="shared" ref="Q7" si="11">P7/12</f>
        <v>345.41666666666669</v>
      </c>
      <c r="R7" s="95">
        <v>10.89306</v>
      </c>
      <c r="S7" s="7">
        <f t="shared" si="5"/>
        <v>10.89306</v>
      </c>
      <c r="T7" s="519">
        <v>410</v>
      </c>
      <c r="U7" s="519">
        <v>405</v>
      </c>
      <c r="V7" s="519">
        <v>262</v>
      </c>
      <c r="W7" s="519">
        <v>330</v>
      </c>
      <c r="X7" s="519">
        <v>366</v>
      </c>
      <c r="Y7" s="519">
        <v>299</v>
      </c>
      <c r="Z7" s="519">
        <v>287</v>
      </c>
      <c r="AA7" s="519"/>
      <c r="AB7" s="519">
        <v>315</v>
      </c>
      <c r="AC7" s="519">
        <v>375</v>
      </c>
      <c r="AD7" s="519">
        <v>392</v>
      </c>
      <c r="AE7" s="519">
        <v>347</v>
      </c>
      <c r="AF7" s="519">
        <v>357</v>
      </c>
      <c r="AG7">
        <f t="shared" si="2"/>
        <v>4145</v>
      </c>
      <c r="AH7">
        <f t="shared" si="6"/>
        <v>130716720000</v>
      </c>
      <c r="AI7">
        <f t="shared" si="7"/>
        <v>130.71672000000001</v>
      </c>
      <c r="AJ7" s="7">
        <f t="shared" si="8"/>
        <v>10.89306</v>
      </c>
      <c r="AK7" s="519">
        <v>4145</v>
      </c>
      <c r="AL7" s="7">
        <f t="shared" si="9"/>
        <v>345.41666666666669</v>
      </c>
    </row>
    <row r="8" spans="1:38" ht="32.25" customHeight="1" x14ac:dyDescent="0.25">
      <c r="A8" s="941"/>
      <c r="B8" s="520" t="s">
        <v>553</v>
      </c>
      <c r="C8" s="395">
        <v>362</v>
      </c>
      <c r="D8" s="395">
        <v>397</v>
      </c>
      <c r="E8" s="395">
        <v>403</v>
      </c>
      <c r="F8" s="395">
        <v>405</v>
      </c>
      <c r="G8" s="395">
        <v>406</v>
      </c>
      <c r="H8" s="395">
        <v>380</v>
      </c>
      <c r="I8" s="395">
        <v>403</v>
      </c>
      <c r="J8" s="395"/>
      <c r="K8" s="395">
        <v>570</v>
      </c>
      <c r="L8" s="395">
        <v>570</v>
      </c>
      <c r="M8" s="395">
        <v>560</v>
      </c>
      <c r="N8" s="395">
        <v>530</v>
      </c>
      <c r="O8" s="395">
        <v>500</v>
      </c>
      <c r="P8" s="572">
        <f t="shared" si="3"/>
        <v>5486</v>
      </c>
      <c r="Q8" s="44">
        <f t="shared" si="4"/>
        <v>457.16666666666669</v>
      </c>
      <c r="R8" s="44">
        <v>14.417208</v>
      </c>
      <c r="S8" s="7">
        <f t="shared" si="5"/>
        <v>14.417208</v>
      </c>
      <c r="T8" s="395">
        <v>362</v>
      </c>
      <c r="U8" s="395">
        <v>397</v>
      </c>
      <c r="V8" s="395">
        <v>403</v>
      </c>
      <c r="W8" s="395">
        <v>405</v>
      </c>
      <c r="X8" s="395">
        <v>406</v>
      </c>
      <c r="Y8" s="395">
        <v>380</v>
      </c>
      <c r="Z8" s="395">
        <v>403</v>
      </c>
      <c r="AA8" s="395"/>
      <c r="AB8" s="395">
        <v>570</v>
      </c>
      <c r="AC8" s="395">
        <v>570</v>
      </c>
      <c r="AD8" s="395">
        <v>560</v>
      </c>
      <c r="AE8" s="395">
        <v>530</v>
      </c>
      <c r="AF8" s="395">
        <v>500</v>
      </c>
      <c r="AG8" s="7">
        <f t="shared" si="2"/>
        <v>5486</v>
      </c>
      <c r="AH8">
        <f t="shared" si="6"/>
        <v>173006496000</v>
      </c>
      <c r="AI8">
        <f t="shared" si="7"/>
        <v>173.006496</v>
      </c>
      <c r="AJ8" s="7">
        <f t="shared" si="8"/>
        <v>14.417208</v>
      </c>
      <c r="AK8" s="395">
        <v>5486</v>
      </c>
      <c r="AL8" s="7">
        <f t="shared" si="9"/>
        <v>457.16666666666669</v>
      </c>
    </row>
    <row r="9" spans="1:38" ht="32.25" customHeight="1" x14ac:dyDescent="0.25">
      <c r="A9" s="942" t="s">
        <v>20</v>
      </c>
      <c r="B9" s="535" t="s">
        <v>450</v>
      </c>
      <c r="C9" s="519">
        <v>37</v>
      </c>
      <c r="D9" s="519">
        <v>35</v>
      </c>
      <c r="E9" s="519">
        <v>35</v>
      </c>
      <c r="F9" s="519">
        <v>35</v>
      </c>
      <c r="G9" s="519">
        <v>45</v>
      </c>
      <c r="H9" s="519">
        <v>44</v>
      </c>
      <c r="I9" s="519">
        <v>34</v>
      </c>
      <c r="J9" s="519"/>
      <c r="K9" s="519">
        <v>28</v>
      </c>
      <c r="L9" s="519">
        <v>31</v>
      </c>
      <c r="M9" s="519">
        <v>33</v>
      </c>
      <c r="N9" s="519">
        <v>33</v>
      </c>
      <c r="O9" s="519">
        <v>30</v>
      </c>
      <c r="P9" s="519">
        <f t="shared" ref="P9" si="12">SUM(C9:O9)</f>
        <v>420</v>
      </c>
      <c r="Q9" s="537">
        <f t="shared" ref="Q9" si="13">P9/12</f>
        <v>35</v>
      </c>
      <c r="R9" s="537">
        <v>1.1037600000000001</v>
      </c>
      <c r="S9" s="7">
        <f t="shared" si="5"/>
        <v>1.1037600000000001</v>
      </c>
      <c r="T9" s="519">
        <v>37</v>
      </c>
      <c r="U9" s="519">
        <v>35</v>
      </c>
      <c r="V9" s="519">
        <v>35</v>
      </c>
      <c r="W9" s="519">
        <v>35</v>
      </c>
      <c r="X9" s="519">
        <v>45</v>
      </c>
      <c r="Y9" s="519">
        <v>44</v>
      </c>
      <c r="Z9" s="519">
        <v>34</v>
      </c>
      <c r="AA9" s="519"/>
      <c r="AB9" s="519">
        <v>28</v>
      </c>
      <c r="AC9" s="519">
        <v>31</v>
      </c>
      <c r="AD9" s="519">
        <v>33</v>
      </c>
      <c r="AE9" s="519">
        <v>33</v>
      </c>
      <c r="AF9" s="519">
        <v>30</v>
      </c>
      <c r="AG9">
        <f t="shared" si="2"/>
        <v>420</v>
      </c>
      <c r="AH9">
        <f t="shared" si="6"/>
        <v>13245120000</v>
      </c>
      <c r="AI9">
        <f t="shared" si="7"/>
        <v>13.24512</v>
      </c>
      <c r="AJ9" s="7">
        <f t="shared" si="8"/>
        <v>1.1037600000000001</v>
      </c>
      <c r="AK9" s="536">
        <v>420</v>
      </c>
      <c r="AL9" s="7">
        <f t="shared" si="9"/>
        <v>35</v>
      </c>
    </row>
    <row r="10" spans="1:38" ht="32.25" customHeight="1" x14ac:dyDescent="0.25">
      <c r="A10" s="940"/>
      <c r="B10" s="520" t="s">
        <v>553</v>
      </c>
      <c r="C10" s="395">
        <v>28</v>
      </c>
      <c r="D10" s="395">
        <v>25</v>
      </c>
      <c r="E10" s="395">
        <v>25</v>
      </c>
      <c r="F10" s="395">
        <v>25</v>
      </c>
      <c r="G10" s="395">
        <v>33</v>
      </c>
      <c r="H10" s="395">
        <v>40</v>
      </c>
      <c r="I10" s="395">
        <v>33</v>
      </c>
      <c r="J10" s="395"/>
      <c r="K10" s="395">
        <v>39</v>
      </c>
      <c r="L10" s="395">
        <v>49</v>
      </c>
      <c r="M10" s="395">
        <v>52</v>
      </c>
      <c r="N10" s="395">
        <v>49</v>
      </c>
      <c r="O10" s="395">
        <v>48</v>
      </c>
      <c r="P10" s="395">
        <f t="shared" si="3"/>
        <v>446</v>
      </c>
      <c r="Q10" s="44">
        <f t="shared" si="4"/>
        <v>37.166666666666664</v>
      </c>
      <c r="R10" s="44">
        <v>1.172088</v>
      </c>
      <c r="S10" s="7">
        <f t="shared" si="5"/>
        <v>1.172088</v>
      </c>
      <c r="T10" s="395">
        <v>28</v>
      </c>
      <c r="U10" s="395">
        <v>25</v>
      </c>
      <c r="V10" s="395">
        <v>25</v>
      </c>
      <c r="W10" s="395">
        <v>25</v>
      </c>
      <c r="X10" s="395">
        <v>33</v>
      </c>
      <c r="Y10" s="395">
        <v>40</v>
      </c>
      <c r="Z10" s="395">
        <v>33</v>
      </c>
      <c r="AA10" s="395"/>
      <c r="AB10" s="395">
        <v>39</v>
      </c>
      <c r="AC10" s="395">
        <v>49</v>
      </c>
      <c r="AD10" s="395">
        <v>52</v>
      </c>
      <c r="AE10" s="395">
        <v>49</v>
      </c>
      <c r="AF10" s="395">
        <v>48</v>
      </c>
      <c r="AG10" s="7">
        <f t="shared" si="2"/>
        <v>446</v>
      </c>
      <c r="AH10">
        <f t="shared" si="6"/>
        <v>14065056000</v>
      </c>
      <c r="AI10">
        <f t="shared" si="7"/>
        <v>14.065056</v>
      </c>
      <c r="AJ10" s="7">
        <f t="shared" si="8"/>
        <v>1.172088</v>
      </c>
      <c r="AK10" s="395">
        <v>446</v>
      </c>
      <c r="AL10" s="7">
        <f t="shared" si="9"/>
        <v>37.166666666666664</v>
      </c>
    </row>
    <row r="11" spans="1:38" ht="32.25" customHeight="1" x14ac:dyDescent="0.25">
      <c r="A11" s="911" t="s">
        <v>175</v>
      </c>
      <c r="B11" s="535" t="s">
        <v>450</v>
      </c>
      <c r="C11" s="519">
        <v>11</v>
      </c>
      <c r="D11" s="519">
        <v>10</v>
      </c>
      <c r="E11" s="519">
        <v>6</v>
      </c>
      <c r="F11" s="519">
        <v>13</v>
      </c>
      <c r="G11" s="519">
        <v>20</v>
      </c>
      <c r="H11" s="519">
        <v>20</v>
      </c>
      <c r="I11" s="519">
        <v>28</v>
      </c>
      <c r="J11" s="519"/>
      <c r="K11" s="519">
        <v>36</v>
      </c>
      <c r="L11" s="519">
        <v>67</v>
      </c>
      <c r="M11" s="519">
        <v>64</v>
      </c>
      <c r="N11" s="519">
        <v>8</v>
      </c>
      <c r="O11" s="519">
        <v>8</v>
      </c>
      <c r="P11" s="776">
        <f t="shared" ref="P11" si="14">SUM(C11:O11)</f>
        <v>291</v>
      </c>
      <c r="Q11" s="777">
        <f t="shared" ref="Q11" si="15">P11/12</f>
        <v>24.25</v>
      </c>
      <c r="R11" s="777">
        <v>0.76474799999999998</v>
      </c>
      <c r="S11" s="7">
        <f t="shared" si="5"/>
        <v>0.76474799999999998</v>
      </c>
      <c r="T11" s="519">
        <v>11</v>
      </c>
      <c r="U11" s="519">
        <v>10</v>
      </c>
      <c r="V11" s="519">
        <v>6</v>
      </c>
      <c r="W11" s="519">
        <v>13</v>
      </c>
      <c r="X11" s="519">
        <v>20</v>
      </c>
      <c r="Y11" s="519">
        <v>20</v>
      </c>
      <c r="Z11" s="519">
        <v>28</v>
      </c>
      <c r="AA11" s="519"/>
      <c r="AB11" s="519">
        <v>36</v>
      </c>
      <c r="AC11" s="519">
        <v>67</v>
      </c>
      <c r="AD11" s="519">
        <v>64</v>
      </c>
      <c r="AE11" s="519">
        <v>8</v>
      </c>
      <c r="AF11" s="519">
        <v>8</v>
      </c>
      <c r="AG11">
        <f t="shared" si="2"/>
        <v>291</v>
      </c>
      <c r="AH11">
        <f t="shared" si="6"/>
        <v>9176976000</v>
      </c>
      <c r="AI11">
        <f t="shared" si="7"/>
        <v>9.1769759999999998</v>
      </c>
      <c r="AJ11" s="7">
        <f t="shared" si="8"/>
        <v>0.76474799999999998</v>
      </c>
      <c r="AK11" s="776">
        <v>291</v>
      </c>
      <c r="AL11" s="7">
        <f t="shared" si="9"/>
        <v>24.25</v>
      </c>
    </row>
    <row r="12" spans="1:38" ht="32.25" customHeight="1" x14ac:dyDescent="0.25">
      <c r="A12" s="941"/>
      <c r="B12" s="520" t="s">
        <v>553</v>
      </c>
      <c r="C12" s="395">
        <v>10</v>
      </c>
      <c r="D12" s="395">
        <v>13</v>
      </c>
      <c r="E12" s="395">
        <v>10</v>
      </c>
      <c r="F12" s="395">
        <v>10</v>
      </c>
      <c r="G12" s="395">
        <v>12</v>
      </c>
      <c r="H12" s="395">
        <v>11</v>
      </c>
      <c r="I12" s="395">
        <v>6</v>
      </c>
      <c r="J12" s="395"/>
      <c r="K12" s="395">
        <v>6</v>
      </c>
      <c r="L12" s="395">
        <v>9</v>
      </c>
      <c r="M12" s="395">
        <v>8</v>
      </c>
      <c r="N12" s="395">
        <v>8</v>
      </c>
      <c r="O12" s="395">
        <v>9</v>
      </c>
      <c r="P12" s="533">
        <f t="shared" si="3"/>
        <v>112</v>
      </c>
      <c r="Q12" s="534">
        <f t="shared" si="4"/>
        <v>9.3333333333333339</v>
      </c>
      <c r="R12" s="534">
        <v>0.29433599999999999</v>
      </c>
      <c r="S12" s="7">
        <f t="shared" si="5"/>
        <v>0.29433599999999999</v>
      </c>
      <c r="T12" s="395">
        <v>10</v>
      </c>
      <c r="U12" s="395">
        <v>13</v>
      </c>
      <c r="V12" s="395">
        <v>10</v>
      </c>
      <c r="W12" s="395">
        <v>10</v>
      </c>
      <c r="X12" s="395">
        <v>12</v>
      </c>
      <c r="Y12" s="395">
        <v>11</v>
      </c>
      <c r="Z12" s="395">
        <v>6</v>
      </c>
      <c r="AA12" s="395"/>
      <c r="AB12" s="395">
        <v>6</v>
      </c>
      <c r="AC12" s="395">
        <v>9</v>
      </c>
      <c r="AD12" s="395">
        <v>8</v>
      </c>
      <c r="AE12" s="395">
        <v>8</v>
      </c>
      <c r="AF12" s="395">
        <v>9</v>
      </c>
      <c r="AG12" s="7">
        <f t="shared" si="2"/>
        <v>112</v>
      </c>
      <c r="AH12">
        <f t="shared" si="6"/>
        <v>3532032000</v>
      </c>
      <c r="AI12">
        <f t="shared" si="7"/>
        <v>3.5320320000000001</v>
      </c>
      <c r="AJ12" s="7">
        <f t="shared" si="8"/>
        <v>0.29433599999999999</v>
      </c>
      <c r="AK12" s="533">
        <v>112</v>
      </c>
      <c r="AL12" s="7">
        <f t="shared" si="9"/>
        <v>9.3333333333333339</v>
      </c>
    </row>
    <row r="13" spans="1:38" ht="32.25" customHeight="1" x14ac:dyDescent="0.25">
      <c r="A13" s="943" t="s">
        <v>199</v>
      </c>
      <c r="B13" s="535" t="s">
        <v>450</v>
      </c>
      <c r="C13" s="519">
        <v>30</v>
      </c>
      <c r="D13" s="519">
        <v>23</v>
      </c>
      <c r="E13" s="519">
        <v>15</v>
      </c>
      <c r="F13" s="519">
        <v>20</v>
      </c>
      <c r="G13" s="519">
        <v>27</v>
      </c>
      <c r="H13" s="519">
        <v>26</v>
      </c>
      <c r="I13" s="519">
        <v>31</v>
      </c>
      <c r="J13" s="519"/>
      <c r="K13" s="519">
        <v>40</v>
      </c>
      <c r="L13" s="519">
        <v>45</v>
      </c>
      <c r="M13" s="519">
        <v>45</v>
      </c>
      <c r="N13" s="519">
        <v>42</v>
      </c>
      <c r="O13" s="519">
        <v>42</v>
      </c>
      <c r="P13" s="519">
        <f t="shared" ref="P13" si="16">SUM(C13:O13)</f>
        <v>386</v>
      </c>
      <c r="Q13" s="95">
        <f t="shared" ref="Q13" si="17">P13/12</f>
        <v>32.166666666666664</v>
      </c>
      <c r="R13" s="95">
        <v>1.014408</v>
      </c>
      <c r="S13" s="7">
        <f t="shared" si="5"/>
        <v>1.014408</v>
      </c>
      <c r="T13" s="519">
        <v>30</v>
      </c>
      <c r="U13" s="519">
        <v>23</v>
      </c>
      <c r="V13" s="519">
        <v>15</v>
      </c>
      <c r="W13" s="519">
        <v>20</v>
      </c>
      <c r="X13" s="519">
        <v>27</v>
      </c>
      <c r="Y13" s="519">
        <v>26</v>
      </c>
      <c r="Z13" s="519">
        <v>31</v>
      </c>
      <c r="AA13" s="519"/>
      <c r="AB13" s="519">
        <v>40</v>
      </c>
      <c r="AC13" s="519">
        <v>45</v>
      </c>
      <c r="AD13" s="519">
        <v>45</v>
      </c>
      <c r="AE13" s="519">
        <v>42</v>
      </c>
      <c r="AF13" s="519">
        <v>42</v>
      </c>
      <c r="AG13">
        <f t="shared" si="2"/>
        <v>386</v>
      </c>
      <c r="AH13">
        <f t="shared" si="6"/>
        <v>12172896000</v>
      </c>
      <c r="AI13">
        <f t="shared" si="7"/>
        <v>12.172896</v>
      </c>
      <c r="AJ13" s="7">
        <f t="shared" si="8"/>
        <v>1.014408</v>
      </c>
      <c r="AK13" s="519">
        <v>386</v>
      </c>
      <c r="AL13" s="7">
        <f t="shared" si="9"/>
        <v>32.166666666666664</v>
      </c>
    </row>
    <row r="14" spans="1:38" ht="32.25" customHeight="1" thickBot="1" x14ac:dyDescent="0.3">
      <c r="A14" s="945"/>
      <c r="B14" s="521" t="s">
        <v>553</v>
      </c>
      <c r="C14" s="396">
        <v>42</v>
      </c>
      <c r="D14" s="396">
        <v>64</v>
      </c>
      <c r="E14" s="396">
        <v>45</v>
      </c>
      <c r="F14" s="396">
        <v>46</v>
      </c>
      <c r="G14" s="396">
        <v>54</v>
      </c>
      <c r="H14" s="396">
        <v>55</v>
      </c>
      <c r="I14" s="396">
        <v>55</v>
      </c>
      <c r="J14" s="396"/>
      <c r="K14" s="396">
        <v>62</v>
      </c>
      <c r="L14" s="396">
        <v>75</v>
      </c>
      <c r="M14" s="396">
        <v>85</v>
      </c>
      <c r="N14" s="396">
        <v>77</v>
      </c>
      <c r="O14" s="396">
        <v>78</v>
      </c>
      <c r="P14" s="778">
        <f t="shared" si="3"/>
        <v>738</v>
      </c>
      <c r="Q14" s="779">
        <f t="shared" si="4"/>
        <v>61.5</v>
      </c>
      <c r="R14" s="779">
        <v>1.9394640000000001</v>
      </c>
      <c r="S14" s="7">
        <f t="shared" si="5"/>
        <v>1.9394640000000001</v>
      </c>
      <c r="T14" s="396">
        <v>42</v>
      </c>
      <c r="U14" s="396">
        <v>64</v>
      </c>
      <c r="V14" s="396">
        <v>45</v>
      </c>
      <c r="W14" s="396">
        <v>46</v>
      </c>
      <c r="X14" s="396">
        <v>54</v>
      </c>
      <c r="Y14" s="396">
        <v>55</v>
      </c>
      <c r="Z14" s="396">
        <v>55</v>
      </c>
      <c r="AA14" s="396"/>
      <c r="AB14" s="396">
        <v>62</v>
      </c>
      <c r="AC14" s="396">
        <v>75</v>
      </c>
      <c r="AD14" s="396">
        <v>85</v>
      </c>
      <c r="AE14" s="396">
        <v>77</v>
      </c>
      <c r="AF14" s="396">
        <v>78</v>
      </c>
      <c r="AG14" s="7">
        <f t="shared" si="2"/>
        <v>738</v>
      </c>
      <c r="AH14">
        <f t="shared" si="6"/>
        <v>23273568000</v>
      </c>
      <c r="AI14">
        <f t="shared" si="7"/>
        <v>23.273568000000001</v>
      </c>
      <c r="AJ14" s="7">
        <f t="shared" si="8"/>
        <v>1.9394640000000001</v>
      </c>
      <c r="AK14" s="778">
        <v>738</v>
      </c>
      <c r="AL14" s="7">
        <f t="shared" si="9"/>
        <v>61.5</v>
      </c>
    </row>
    <row r="15" spans="1:38" ht="21.75" customHeight="1" thickTop="1" x14ac:dyDescent="0.25">
      <c r="A15" s="910" t="s">
        <v>480</v>
      </c>
      <c r="B15" s="910"/>
      <c r="C15" s="910"/>
      <c r="D15" s="910"/>
      <c r="E15" s="910"/>
      <c r="F15" s="910"/>
      <c r="G15" s="910"/>
      <c r="H15" s="910"/>
      <c r="I15" s="910"/>
      <c r="J15" s="910"/>
      <c r="K15" s="910"/>
      <c r="L15" s="910"/>
      <c r="M15" s="910"/>
      <c r="N15" s="910"/>
      <c r="O15" s="564"/>
      <c r="P15" s="5"/>
      <c r="Q15" s="5"/>
      <c r="R15" s="5"/>
      <c r="T15" s="19"/>
      <c r="U15" s="19"/>
      <c r="V15" s="19"/>
      <c r="W15" s="19"/>
      <c r="X15" s="19"/>
      <c r="Y15" s="19"/>
      <c r="Z15" s="19"/>
      <c r="AA15" s="19"/>
      <c r="AB15" s="19"/>
      <c r="AC15" s="19"/>
      <c r="AD15" s="19"/>
      <c r="AE15" s="19"/>
      <c r="AF15" s="19"/>
      <c r="AG15" s="19"/>
      <c r="AH15" s="248"/>
      <c r="AI15" s="248"/>
    </row>
    <row r="16" spans="1:38" ht="15.75" customHeight="1" x14ac:dyDescent="0.25">
      <c r="A16" s="947" t="s">
        <v>633</v>
      </c>
      <c r="B16" s="947"/>
      <c r="C16" s="947"/>
      <c r="D16" s="947"/>
      <c r="E16" s="947"/>
      <c r="F16" s="947"/>
      <c r="G16" s="947"/>
      <c r="H16" s="947"/>
      <c r="I16" s="947"/>
      <c r="J16" s="947"/>
      <c r="K16" s="947"/>
      <c r="L16" s="628"/>
      <c r="M16" s="628"/>
      <c r="N16" s="628"/>
      <c r="O16" s="83"/>
      <c r="P16" s="83"/>
      <c r="Q16" s="83"/>
      <c r="R16" s="83"/>
      <c r="T16" s="7"/>
      <c r="U16" s="7"/>
      <c r="V16" s="7"/>
      <c r="W16" s="7"/>
      <c r="X16" s="7"/>
      <c r="Y16" s="7"/>
      <c r="Z16" s="7"/>
      <c r="AA16" s="7"/>
      <c r="AB16" s="7"/>
      <c r="AC16" s="7"/>
      <c r="AD16" s="7"/>
      <c r="AE16" s="7"/>
      <c r="AF16" s="7"/>
      <c r="AG16" s="7"/>
      <c r="AH16" s="7"/>
    </row>
    <row r="17" spans="1:36" ht="15.75" customHeight="1" x14ac:dyDescent="0.25">
      <c r="A17" s="947" t="s">
        <v>632</v>
      </c>
      <c r="B17" s="947"/>
      <c r="C17" s="947"/>
      <c r="D17" s="947"/>
      <c r="E17" s="947"/>
      <c r="F17" s="947"/>
      <c r="G17" s="947"/>
      <c r="H17" s="947"/>
      <c r="I17" s="947"/>
      <c r="J17" s="947"/>
      <c r="K17" s="947"/>
      <c r="L17" s="629"/>
      <c r="M17" s="629"/>
      <c r="N17" s="629"/>
      <c r="O17" s="8"/>
      <c r="P17" s="8"/>
      <c r="Q17" s="8"/>
      <c r="R17" s="8"/>
      <c r="T17" s="42"/>
      <c r="U17" s="42"/>
      <c r="V17" s="42"/>
      <c r="W17" s="42"/>
      <c r="X17" s="42"/>
      <c r="Y17" s="42"/>
      <c r="Z17" s="42"/>
      <c r="AA17" s="42"/>
      <c r="AB17" s="42"/>
      <c r="AC17" s="42"/>
      <c r="AD17" s="42"/>
      <c r="AE17" s="42"/>
      <c r="AF17" s="42"/>
    </row>
    <row r="18" spans="1:36" ht="15.75" customHeight="1" x14ac:dyDescent="0.25">
      <c r="A18" s="910" t="s">
        <v>2</v>
      </c>
      <c r="B18" s="910"/>
      <c r="C18" s="910"/>
      <c r="D18" s="910"/>
      <c r="E18" s="910"/>
      <c r="F18" s="910"/>
      <c r="G18" s="910"/>
      <c r="H18" s="910"/>
      <c r="I18" s="910"/>
      <c r="J18" s="910"/>
      <c r="K18" s="910"/>
      <c r="L18" s="628"/>
      <c r="M18" s="628"/>
      <c r="N18" s="628"/>
      <c r="O18" s="83"/>
      <c r="P18" s="83"/>
      <c r="Q18" s="83"/>
      <c r="R18" s="83"/>
      <c r="T18" s="7"/>
      <c r="U18" s="7"/>
      <c r="V18" s="7"/>
      <c r="W18" s="7"/>
      <c r="X18" s="7"/>
      <c r="Y18" s="7"/>
      <c r="Z18" s="7"/>
      <c r="AA18" s="7"/>
      <c r="AB18" s="7"/>
      <c r="AC18" s="7"/>
      <c r="AD18" s="7"/>
      <c r="AE18" s="7"/>
      <c r="AF18" s="7"/>
      <c r="AG18" s="7"/>
      <c r="AH18" s="7"/>
    </row>
    <row r="19" spans="1:36" ht="10.5" customHeight="1" x14ac:dyDescent="0.25">
      <c r="A19" s="216"/>
      <c r="B19" s="216"/>
      <c r="C19" s="216"/>
      <c r="D19" s="216"/>
      <c r="E19" s="216"/>
      <c r="F19" s="216"/>
      <c r="G19" s="216"/>
      <c r="H19" s="216"/>
      <c r="I19" s="216"/>
      <c r="J19" s="216"/>
      <c r="K19" s="216"/>
      <c r="L19" s="628"/>
      <c r="M19" s="628"/>
      <c r="N19" s="628"/>
      <c r="O19" s="83"/>
      <c r="P19" s="83"/>
      <c r="Q19" s="83"/>
      <c r="R19" s="83"/>
      <c r="T19" s="7"/>
      <c r="U19" s="7"/>
      <c r="V19" s="7"/>
      <c r="W19" s="7"/>
      <c r="X19" s="7"/>
      <c r="Y19" s="7"/>
      <c r="Z19" s="7"/>
      <c r="AA19" s="7"/>
      <c r="AB19" s="7"/>
      <c r="AC19" s="7"/>
      <c r="AD19" s="7"/>
      <c r="AE19" s="7"/>
      <c r="AF19" s="7"/>
      <c r="AG19" s="7"/>
      <c r="AH19" s="7"/>
    </row>
    <row r="20" spans="1:36" ht="16.5" customHeight="1" x14ac:dyDescent="0.25">
      <c r="A20" s="905" t="s">
        <v>462</v>
      </c>
      <c r="B20" s="905"/>
      <c r="C20" s="905"/>
      <c r="D20" s="905"/>
      <c r="E20" s="905"/>
      <c r="F20" s="905"/>
      <c r="G20" s="946"/>
      <c r="H20" s="946"/>
      <c r="I20" s="946"/>
      <c r="J20" s="630"/>
      <c r="K20" s="79"/>
      <c r="L20" s="79"/>
      <c r="M20" s="79"/>
      <c r="N20" s="79"/>
      <c r="O20" s="79"/>
      <c r="P20" s="79"/>
      <c r="Q20" s="79"/>
      <c r="R20" s="590">
        <v>18</v>
      </c>
      <c r="S20" s="10"/>
      <c r="T20" s="94"/>
      <c r="U20" s="94"/>
      <c r="V20" s="94"/>
      <c r="W20" s="94"/>
      <c r="X20" s="94"/>
      <c r="Y20" s="94"/>
      <c r="Z20" s="94"/>
      <c r="AA20" s="94"/>
      <c r="AB20" s="94"/>
      <c r="AC20" s="94"/>
      <c r="AD20" s="94"/>
      <c r="AE20" s="94"/>
      <c r="AF20" s="175"/>
      <c r="AG20" s="4"/>
      <c r="AH20" s="237"/>
      <c r="AJ20" s="6"/>
    </row>
    <row r="21" spans="1:36" x14ac:dyDescent="0.25">
      <c r="T21" s="7"/>
      <c r="U21" s="7"/>
      <c r="V21" s="7"/>
      <c r="W21" s="7"/>
      <c r="X21" s="7"/>
      <c r="Y21" s="7"/>
      <c r="Z21" s="7"/>
      <c r="AA21" s="7"/>
      <c r="AB21" s="7"/>
      <c r="AC21" s="7"/>
      <c r="AD21" s="7"/>
      <c r="AE21" s="7"/>
      <c r="AF21" s="7"/>
      <c r="AG21" s="7"/>
      <c r="AH21" s="7"/>
      <c r="AI21" s="7">
        <f>AG21/1000000000</f>
        <v>0</v>
      </c>
      <c r="AJ21">
        <f>AI21/12</f>
        <v>0</v>
      </c>
    </row>
    <row r="22" spans="1:36" ht="15.75" thickBot="1" x14ac:dyDescent="0.3">
      <c r="T22" s="43"/>
      <c r="U22" s="43"/>
      <c r="V22" s="43"/>
      <c r="W22" s="43"/>
      <c r="X22" s="43"/>
      <c r="Y22" s="43"/>
      <c r="Z22" s="43"/>
      <c r="AA22" s="43"/>
      <c r="AB22" s="43"/>
      <c r="AC22" s="43"/>
      <c r="AD22" s="43"/>
      <c r="AE22" s="43"/>
      <c r="AF22" s="43"/>
    </row>
    <row r="23" spans="1:36" ht="15.75" thickTop="1" x14ac:dyDescent="0.25">
      <c r="G23" s="7">
        <f>R6+R7+R9+R11+R13</f>
        <v>33.966900000000003</v>
      </c>
      <c r="K23" s="7">
        <f>R6+R8+R10+R12+R14</f>
        <v>38.014020000000002</v>
      </c>
      <c r="T23" s="7"/>
      <c r="U23" s="7"/>
      <c r="V23" s="7"/>
      <c r="W23" s="7"/>
      <c r="X23" s="7"/>
      <c r="Y23" s="7"/>
      <c r="Z23" s="7"/>
      <c r="AA23" s="7"/>
      <c r="AB23" s="7"/>
      <c r="AC23" s="7"/>
      <c r="AD23" s="7"/>
      <c r="AE23" s="7"/>
      <c r="AF23" s="7"/>
      <c r="AG23" s="7"/>
      <c r="AH23" s="7"/>
      <c r="AI23" s="7">
        <f>AG23/1000000000</f>
        <v>0</v>
      </c>
      <c r="AJ23">
        <f>AI23/12</f>
        <v>0</v>
      </c>
    </row>
    <row r="25" spans="1:36" x14ac:dyDescent="0.25">
      <c r="B25" s="7"/>
    </row>
    <row r="30" spans="1:36" x14ac:dyDescent="0.25">
      <c r="A30" s="939" t="s">
        <v>18</v>
      </c>
      <c r="B30" s="111" t="s">
        <v>183</v>
      </c>
      <c r="C30" s="94">
        <v>634</v>
      </c>
      <c r="D30" s="94">
        <v>597</v>
      </c>
      <c r="E30" s="94">
        <v>558</v>
      </c>
      <c r="F30" s="94">
        <v>637</v>
      </c>
      <c r="G30" s="94">
        <v>772</v>
      </c>
      <c r="H30" s="94">
        <v>668</v>
      </c>
      <c r="I30" s="94">
        <v>652</v>
      </c>
      <c r="J30" s="94"/>
      <c r="K30" s="94">
        <v>682</v>
      </c>
      <c r="L30" s="94">
        <v>746</v>
      </c>
      <c r="M30" s="94">
        <v>723</v>
      </c>
      <c r="N30" s="94">
        <v>618</v>
      </c>
      <c r="O30" s="94">
        <v>694</v>
      </c>
      <c r="P30" s="94"/>
      <c r="Q30" s="94"/>
      <c r="R30" s="95"/>
    </row>
    <row r="31" spans="1:36" x14ac:dyDescent="0.25">
      <c r="A31" s="939"/>
      <c r="B31" s="35"/>
      <c r="C31" s="83">
        <f>C30*60*60*24*365</f>
        <v>19993824000</v>
      </c>
      <c r="D31" s="83">
        <f t="shared" ref="D31:O31" si="18">D30*60*60*24*365</f>
        <v>18826992000</v>
      </c>
      <c r="E31" s="83">
        <f t="shared" si="18"/>
        <v>17597088000</v>
      </c>
      <c r="F31" s="83">
        <f t="shared" si="18"/>
        <v>20088432000</v>
      </c>
      <c r="G31" s="83">
        <f t="shared" si="18"/>
        <v>24345792000</v>
      </c>
      <c r="H31" s="83">
        <f t="shared" si="18"/>
        <v>21066048000</v>
      </c>
      <c r="I31" s="83">
        <f t="shared" si="18"/>
        <v>20561472000</v>
      </c>
      <c r="J31" s="83">
        <f t="shared" si="18"/>
        <v>0</v>
      </c>
      <c r="K31" s="83">
        <f t="shared" si="18"/>
        <v>21507552000</v>
      </c>
      <c r="L31" s="83">
        <f t="shared" si="18"/>
        <v>23525856000</v>
      </c>
      <c r="M31" s="83">
        <f t="shared" si="18"/>
        <v>22800528000</v>
      </c>
      <c r="N31" s="83">
        <f t="shared" si="18"/>
        <v>19489248000</v>
      </c>
      <c r="O31" s="83">
        <f t="shared" si="18"/>
        <v>21885984000</v>
      </c>
      <c r="P31" s="83"/>
      <c r="Q31" s="83"/>
      <c r="R31" s="93">
        <f>SUM(C31:O31)</f>
        <v>251688816000</v>
      </c>
      <c r="S31" s="83">
        <f>R31/1000000000</f>
        <v>251.688816</v>
      </c>
      <c r="T31" s="7">
        <f>S31/12</f>
        <v>20.974067999999999</v>
      </c>
    </row>
    <row r="32" spans="1:36" x14ac:dyDescent="0.25">
      <c r="A32" s="940"/>
      <c r="B32" s="11" t="s">
        <v>187</v>
      </c>
      <c r="C32" s="42">
        <v>721</v>
      </c>
      <c r="D32" s="42">
        <v>631</v>
      </c>
      <c r="E32" s="42">
        <v>621</v>
      </c>
      <c r="F32" s="42">
        <v>667</v>
      </c>
      <c r="G32" s="42">
        <v>707</v>
      </c>
      <c r="H32" s="42">
        <v>660</v>
      </c>
      <c r="I32" s="42">
        <v>671</v>
      </c>
      <c r="J32" s="42"/>
      <c r="K32" s="42">
        <v>682</v>
      </c>
      <c r="L32" s="42">
        <v>643</v>
      </c>
      <c r="M32" s="42">
        <v>730</v>
      </c>
      <c r="N32" s="42">
        <v>621</v>
      </c>
      <c r="O32" s="42">
        <v>693</v>
      </c>
      <c r="P32" s="42"/>
      <c r="Q32" s="42"/>
      <c r="R32" s="44"/>
      <c r="T32" s="7"/>
    </row>
    <row r="33" spans="1:20" x14ac:dyDescent="0.25">
      <c r="A33" s="116"/>
      <c r="B33" s="35"/>
      <c r="C33" s="83">
        <f t="shared" ref="C33:O35" si="19">C32*60*60*24*365</f>
        <v>22737456000</v>
      </c>
      <c r="D33" s="83">
        <f t="shared" si="19"/>
        <v>19899216000</v>
      </c>
      <c r="E33" s="83">
        <f t="shared" si="19"/>
        <v>19583856000</v>
      </c>
      <c r="F33" s="83">
        <f t="shared" si="19"/>
        <v>21034512000</v>
      </c>
      <c r="G33" s="83">
        <f t="shared" si="19"/>
        <v>22295952000</v>
      </c>
      <c r="H33" s="83">
        <f t="shared" si="19"/>
        <v>20813760000</v>
      </c>
      <c r="I33" s="83">
        <f t="shared" si="19"/>
        <v>21160656000</v>
      </c>
      <c r="J33" s="83">
        <f t="shared" si="19"/>
        <v>0</v>
      </c>
      <c r="K33" s="83">
        <f t="shared" si="19"/>
        <v>21507552000</v>
      </c>
      <c r="L33" s="83">
        <f t="shared" si="19"/>
        <v>20277648000</v>
      </c>
      <c r="M33" s="83">
        <f t="shared" si="19"/>
        <v>23021280000</v>
      </c>
      <c r="N33" s="83">
        <f t="shared" si="19"/>
        <v>19583856000</v>
      </c>
      <c r="O33" s="83">
        <f t="shared" si="19"/>
        <v>21854448000</v>
      </c>
      <c r="P33" s="83"/>
      <c r="Q33" s="83"/>
      <c r="R33" s="93">
        <f>SUM(C33:O33)</f>
        <v>253770192000</v>
      </c>
      <c r="S33" s="83">
        <f>R33/1000000000</f>
        <v>253.77019200000001</v>
      </c>
      <c r="T33" s="93">
        <f>S33/12</f>
        <v>21.147516</v>
      </c>
    </row>
    <row r="34" spans="1:20" x14ac:dyDescent="0.25">
      <c r="A34" s="911" t="s">
        <v>19</v>
      </c>
      <c r="B34" s="111" t="s">
        <v>183</v>
      </c>
      <c r="C34" s="94">
        <v>366</v>
      </c>
      <c r="D34" s="94">
        <v>360</v>
      </c>
      <c r="E34" s="94">
        <v>338</v>
      </c>
      <c r="F34" s="94">
        <v>357</v>
      </c>
      <c r="G34" s="94">
        <v>515</v>
      </c>
      <c r="H34" s="94">
        <v>460</v>
      </c>
      <c r="I34" s="94">
        <v>622</v>
      </c>
      <c r="J34" s="94"/>
      <c r="K34" s="94">
        <v>789</v>
      </c>
      <c r="L34" s="94">
        <v>761</v>
      </c>
      <c r="M34" s="94">
        <v>694</v>
      </c>
      <c r="N34" s="94">
        <v>630</v>
      </c>
      <c r="O34" s="83">
        <v>673</v>
      </c>
      <c r="P34" s="83"/>
      <c r="Q34" s="83"/>
      <c r="R34" s="95"/>
      <c r="T34" s="7"/>
    </row>
    <row r="35" spans="1:20" x14ac:dyDescent="0.25">
      <c r="A35" s="939"/>
      <c r="B35" s="35"/>
      <c r="C35" s="83">
        <f t="shared" si="19"/>
        <v>11542176000</v>
      </c>
      <c r="D35" s="83">
        <f t="shared" ref="D35" si="20">D34*60*60*24*365</f>
        <v>11352960000</v>
      </c>
      <c r="E35" s="83">
        <f t="shared" ref="E35" si="21">E34*60*60*24*365</f>
        <v>10659168000</v>
      </c>
      <c r="F35" s="83">
        <f t="shared" ref="F35" si="22">F34*60*60*24*365</f>
        <v>11258352000</v>
      </c>
      <c r="G35" s="83">
        <f t="shared" ref="G35" si="23">G34*60*60*24*365</f>
        <v>16241040000</v>
      </c>
      <c r="H35" s="83">
        <f t="shared" ref="H35" si="24">H34*60*60*24*365</f>
        <v>14506560000</v>
      </c>
      <c r="I35" s="83">
        <f t="shared" ref="I35" si="25">I34*60*60*24*365</f>
        <v>19615392000</v>
      </c>
      <c r="J35" s="83">
        <f t="shared" ref="J35" si="26">J34*60*60*24*365</f>
        <v>0</v>
      </c>
      <c r="K35" s="83">
        <f t="shared" ref="K35" si="27">K34*60*60*24*365</f>
        <v>24881904000</v>
      </c>
      <c r="L35" s="83">
        <f t="shared" ref="L35" si="28">L34*60*60*24*365</f>
        <v>23998896000</v>
      </c>
      <c r="M35" s="83">
        <f t="shared" ref="M35" si="29">M34*60*60*24*365</f>
        <v>21885984000</v>
      </c>
      <c r="N35" s="83">
        <f t="shared" ref="N35" si="30">N34*60*60*24*365</f>
        <v>19867680000</v>
      </c>
      <c r="O35" s="83">
        <f t="shared" ref="O35" si="31">O34*60*60*24*365</f>
        <v>21223728000</v>
      </c>
      <c r="P35" s="83"/>
      <c r="Q35" s="83"/>
      <c r="R35" s="93">
        <f>SUM(C35:O35)</f>
        <v>207033840000</v>
      </c>
      <c r="S35" s="83">
        <f>R35/1000000000</f>
        <v>207.03384</v>
      </c>
      <c r="T35" s="7">
        <f>S35/12</f>
        <v>17.25282</v>
      </c>
    </row>
    <row r="36" spans="1:20" x14ac:dyDescent="0.25">
      <c r="A36" s="941"/>
      <c r="B36" s="11" t="s">
        <v>187</v>
      </c>
      <c r="C36" s="42">
        <v>486</v>
      </c>
      <c r="D36" s="42">
        <v>403</v>
      </c>
      <c r="E36" s="42">
        <v>407</v>
      </c>
      <c r="F36" s="42">
        <v>387</v>
      </c>
      <c r="G36" s="42">
        <v>365</v>
      </c>
      <c r="H36" s="42">
        <v>289</v>
      </c>
      <c r="I36" s="42">
        <v>310</v>
      </c>
      <c r="J36" s="42"/>
      <c r="K36" s="42">
        <v>397</v>
      </c>
      <c r="L36" s="42">
        <v>388</v>
      </c>
      <c r="M36" s="42">
        <v>389</v>
      </c>
      <c r="N36" s="42">
        <v>326</v>
      </c>
      <c r="O36" s="42">
        <v>570</v>
      </c>
      <c r="P36" s="42"/>
      <c r="Q36" s="42"/>
      <c r="R36" s="44"/>
      <c r="T36" s="7"/>
    </row>
    <row r="37" spans="1:20" x14ac:dyDescent="0.25">
      <c r="A37" s="116"/>
      <c r="B37" s="35"/>
      <c r="C37" s="83">
        <f t="shared" ref="C37" si="32">C36*60*60*24*365</f>
        <v>15326496000</v>
      </c>
      <c r="D37" s="83">
        <f t="shared" ref="D37" si="33">D36*60*60*24*365</f>
        <v>12709008000</v>
      </c>
      <c r="E37" s="83">
        <f t="shared" ref="E37" si="34">E36*60*60*24*365</f>
        <v>12835152000</v>
      </c>
      <c r="F37" s="83">
        <f t="shared" ref="F37" si="35">F36*60*60*24*365</f>
        <v>12204432000</v>
      </c>
      <c r="G37" s="83">
        <f t="shared" ref="G37" si="36">G36*60*60*24*365</f>
        <v>11510640000</v>
      </c>
      <c r="H37" s="83">
        <f t="shared" ref="H37" si="37">H36*60*60*24*365</f>
        <v>9113904000</v>
      </c>
      <c r="I37" s="83">
        <f t="shared" ref="I37" si="38">I36*60*60*24*365</f>
        <v>9776160000</v>
      </c>
      <c r="J37" s="83">
        <f t="shared" ref="J37" si="39">J36*60*60*24*365</f>
        <v>0</v>
      </c>
      <c r="K37" s="83">
        <f t="shared" ref="K37" si="40">K36*60*60*24*365</f>
        <v>12519792000</v>
      </c>
      <c r="L37" s="83">
        <f t="shared" ref="L37" si="41">L36*60*60*24*365</f>
        <v>12235968000</v>
      </c>
      <c r="M37" s="83">
        <f t="shared" ref="M37" si="42">M36*60*60*24*365</f>
        <v>12267504000</v>
      </c>
      <c r="N37" s="83">
        <f t="shared" ref="N37" si="43">N36*60*60*24*365</f>
        <v>10280736000</v>
      </c>
      <c r="O37" s="83">
        <f t="shared" ref="O37" si="44">O36*60*60*24*365</f>
        <v>17975520000</v>
      </c>
      <c r="P37" s="83"/>
      <c r="Q37" s="83"/>
      <c r="R37" s="93">
        <f>SUM(C37:O37)</f>
        <v>148755312000</v>
      </c>
      <c r="S37" s="83">
        <f>R37/1000000000</f>
        <v>148.755312</v>
      </c>
      <c r="T37" s="7">
        <f>S37/12</f>
        <v>12.396276</v>
      </c>
    </row>
    <row r="38" spans="1:20" x14ac:dyDescent="0.25">
      <c r="A38" s="942" t="s">
        <v>20</v>
      </c>
      <c r="B38" s="111" t="s">
        <v>183</v>
      </c>
      <c r="C38" s="94">
        <v>65</v>
      </c>
      <c r="D38" s="94">
        <v>62</v>
      </c>
      <c r="E38" s="94">
        <v>50</v>
      </c>
      <c r="F38" s="94">
        <v>40</v>
      </c>
      <c r="G38" s="94">
        <v>40</v>
      </c>
      <c r="H38" s="94">
        <v>52</v>
      </c>
      <c r="I38" s="94">
        <v>36</v>
      </c>
      <c r="J38" s="94"/>
      <c r="K38" s="94">
        <v>60</v>
      </c>
      <c r="L38" s="94">
        <v>70</v>
      </c>
      <c r="M38" s="94">
        <v>70</v>
      </c>
      <c r="N38" s="94">
        <v>52</v>
      </c>
      <c r="O38" s="94">
        <v>54</v>
      </c>
      <c r="P38" s="94"/>
      <c r="Q38" s="94"/>
      <c r="R38" s="95"/>
      <c r="T38" s="7"/>
    </row>
    <row r="39" spans="1:20" x14ac:dyDescent="0.25">
      <c r="A39" s="939"/>
      <c r="B39" s="35"/>
      <c r="C39" s="83">
        <f t="shared" ref="C39" si="45">C38*60*60*24*365</f>
        <v>2049840000</v>
      </c>
      <c r="D39" s="83">
        <f t="shared" ref="D39" si="46">D38*60*60*24*365</f>
        <v>1955232000</v>
      </c>
      <c r="E39" s="83">
        <f t="shared" ref="E39" si="47">E38*60*60*24*365</f>
        <v>1576800000</v>
      </c>
      <c r="F39" s="83">
        <f t="shared" ref="F39" si="48">F38*60*60*24*365</f>
        <v>1261440000</v>
      </c>
      <c r="G39" s="83">
        <f t="shared" ref="G39" si="49">G38*60*60*24*365</f>
        <v>1261440000</v>
      </c>
      <c r="H39" s="83">
        <f t="shared" ref="H39" si="50">H38*60*60*24*365</f>
        <v>1639872000</v>
      </c>
      <c r="I39" s="83">
        <f t="shared" ref="I39" si="51">I38*60*60*24*365</f>
        <v>1135296000</v>
      </c>
      <c r="J39" s="83">
        <f t="shared" ref="J39" si="52">J38*60*60*24*365</f>
        <v>0</v>
      </c>
      <c r="K39" s="83">
        <f t="shared" ref="K39" si="53">K38*60*60*24*365</f>
        <v>1892160000</v>
      </c>
      <c r="L39" s="83">
        <f t="shared" ref="L39" si="54">L38*60*60*24*365</f>
        <v>2207520000</v>
      </c>
      <c r="M39" s="83">
        <f t="shared" ref="M39" si="55">M38*60*60*24*365</f>
        <v>2207520000</v>
      </c>
      <c r="N39" s="83">
        <f t="shared" ref="N39" si="56">N38*60*60*24*365</f>
        <v>1639872000</v>
      </c>
      <c r="O39" s="83">
        <f t="shared" ref="O39" si="57">O38*60*60*24*365</f>
        <v>1702944000</v>
      </c>
      <c r="P39" s="83"/>
      <c r="Q39" s="83"/>
      <c r="R39" s="93">
        <f>SUM(C39:O39)</f>
        <v>20529936000</v>
      </c>
      <c r="S39" s="83">
        <f>R39/1000000000</f>
        <v>20.529935999999999</v>
      </c>
      <c r="T39" s="7">
        <f>S39/12</f>
        <v>1.710828</v>
      </c>
    </row>
    <row r="40" spans="1:20" x14ac:dyDescent="0.25">
      <c r="A40" s="940"/>
      <c r="B40" s="11" t="s">
        <v>187</v>
      </c>
      <c r="C40" s="42">
        <v>49</v>
      </c>
      <c r="D40" s="42">
        <v>59</v>
      </c>
      <c r="E40" s="42">
        <v>66</v>
      </c>
      <c r="F40" s="42">
        <v>63</v>
      </c>
      <c r="G40" s="42">
        <v>50</v>
      </c>
      <c r="H40" s="42">
        <v>39</v>
      </c>
      <c r="I40" s="42">
        <v>40</v>
      </c>
      <c r="J40" s="42"/>
      <c r="K40" s="42">
        <v>40</v>
      </c>
      <c r="L40" s="42">
        <v>37</v>
      </c>
      <c r="M40" s="42">
        <v>35</v>
      </c>
      <c r="N40" s="42">
        <v>35</v>
      </c>
      <c r="O40" s="42">
        <v>54</v>
      </c>
      <c r="P40" s="42"/>
      <c r="Q40" s="42"/>
      <c r="R40" s="44"/>
      <c r="T40" s="7"/>
    </row>
    <row r="41" spans="1:20" x14ac:dyDescent="0.25">
      <c r="A41" s="116"/>
      <c r="B41" s="35"/>
      <c r="C41" s="83">
        <f t="shared" ref="C41" si="58">C40*60*60*24*365</f>
        <v>1545264000</v>
      </c>
      <c r="D41" s="83">
        <f t="shared" ref="D41" si="59">D40*60*60*24*365</f>
        <v>1860624000</v>
      </c>
      <c r="E41" s="83">
        <f t="shared" ref="E41" si="60">E40*60*60*24*365</f>
        <v>2081376000</v>
      </c>
      <c r="F41" s="83">
        <f t="shared" ref="F41" si="61">F40*60*60*24*365</f>
        <v>1986768000</v>
      </c>
      <c r="G41" s="83">
        <f t="shared" ref="G41" si="62">G40*60*60*24*365</f>
        <v>1576800000</v>
      </c>
      <c r="H41" s="83">
        <f t="shared" ref="H41" si="63">H40*60*60*24*365</f>
        <v>1229904000</v>
      </c>
      <c r="I41" s="83">
        <f t="shared" ref="I41" si="64">I40*60*60*24*365</f>
        <v>1261440000</v>
      </c>
      <c r="J41" s="83">
        <f t="shared" ref="J41" si="65">J40*60*60*24*365</f>
        <v>0</v>
      </c>
      <c r="K41" s="83">
        <f t="shared" ref="K41" si="66">K40*60*60*24*365</f>
        <v>1261440000</v>
      </c>
      <c r="L41" s="83">
        <f t="shared" ref="L41" si="67">L40*60*60*24*365</f>
        <v>1166832000</v>
      </c>
      <c r="M41" s="83">
        <f t="shared" ref="M41" si="68">M40*60*60*24*365</f>
        <v>1103760000</v>
      </c>
      <c r="N41" s="83">
        <f t="shared" ref="N41" si="69">N40*60*60*24*365</f>
        <v>1103760000</v>
      </c>
      <c r="O41" s="83">
        <f t="shared" ref="O41" si="70">O40*60*60*24*365</f>
        <v>1702944000</v>
      </c>
      <c r="P41" s="83"/>
      <c r="Q41" s="83"/>
      <c r="R41" s="93">
        <f>SUM(C41:O41)</f>
        <v>17880912000</v>
      </c>
      <c r="S41" s="83">
        <f>R41/1000000000</f>
        <v>17.880911999999999</v>
      </c>
      <c r="T41" s="7">
        <f>S41/12</f>
        <v>1.490076</v>
      </c>
    </row>
    <row r="42" spans="1:20" x14ac:dyDescent="0.25">
      <c r="A42" s="911" t="s">
        <v>175</v>
      </c>
      <c r="B42" s="111" t="s">
        <v>183</v>
      </c>
      <c r="C42" s="94">
        <v>15</v>
      </c>
      <c r="D42" s="94">
        <v>15</v>
      </c>
      <c r="E42" s="94">
        <v>25</v>
      </c>
      <c r="F42" s="94">
        <v>57</v>
      </c>
      <c r="G42" s="94">
        <v>41</v>
      </c>
      <c r="H42" s="94">
        <v>26</v>
      </c>
      <c r="I42" s="94">
        <v>20</v>
      </c>
      <c r="J42" s="94"/>
      <c r="K42" s="94">
        <v>20</v>
      </c>
      <c r="L42" s="94">
        <v>20</v>
      </c>
      <c r="M42" s="94">
        <v>20</v>
      </c>
      <c r="N42" s="94">
        <v>15</v>
      </c>
      <c r="O42" s="94">
        <v>20</v>
      </c>
      <c r="P42" s="94"/>
      <c r="Q42" s="94"/>
      <c r="R42" s="95"/>
      <c r="T42" s="7"/>
    </row>
    <row r="43" spans="1:20" x14ac:dyDescent="0.25">
      <c r="A43" s="939"/>
      <c r="B43" s="35"/>
      <c r="C43" s="83">
        <f t="shared" ref="C43" si="71">C42*60*60*24*365</f>
        <v>473040000</v>
      </c>
      <c r="D43" s="83">
        <f t="shared" ref="D43" si="72">D42*60*60*24*365</f>
        <v>473040000</v>
      </c>
      <c r="E43" s="83">
        <f t="shared" ref="E43" si="73">E42*60*60*24*365</f>
        <v>788400000</v>
      </c>
      <c r="F43" s="83">
        <f t="shared" ref="F43" si="74">F42*60*60*24*365</f>
        <v>1797552000</v>
      </c>
      <c r="G43" s="83">
        <f t="shared" ref="G43" si="75">G42*60*60*24*365</f>
        <v>1292976000</v>
      </c>
      <c r="H43" s="83">
        <f t="shared" ref="H43" si="76">H42*60*60*24*365</f>
        <v>819936000</v>
      </c>
      <c r="I43" s="83">
        <f t="shared" ref="I43" si="77">I42*60*60*24*365</f>
        <v>630720000</v>
      </c>
      <c r="J43" s="83">
        <f t="shared" ref="J43" si="78">J42*60*60*24*365</f>
        <v>0</v>
      </c>
      <c r="K43" s="83">
        <f t="shared" ref="K43" si="79">K42*60*60*24*365</f>
        <v>630720000</v>
      </c>
      <c r="L43" s="83">
        <f t="shared" ref="L43" si="80">L42*60*60*24*365</f>
        <v>630720000</v>
      </c>
      <c r="M43" s="83">
        <f t="shared" ref="M43" si="81">M42*60*60*24*365</f>
        <v>630720000</v>
      </c>
      <c r="N43" s="83">
        <f t="shared" ref="N43" si="82">N42*60*60*24*365</f>
        <v>473040000</v>
      </c>
      <c r="O43" s="83">
        <f t="shared" ref="O43" si="83">O42*60*60*24*365</f>
        <v>630720000</v>
      </c>
      <c r="P43" s="83"/>
      <c r="Q43" s="83"/>
      <c r="R43" s="93">
        <f>SUM(C43:O43)</f>
        <v>9271584000</v>
      </c>
      <c r="S43" s="83">
        <f>R43/1000000000</f>
        <v>9.2715840000000007</v>
      </c>
      <c r="T43" s="7">
        <f>S43/12</f>
        <v>0.7726320000000001</v>
      </c>
    </row>
    <row r="44" spans="1:20" x14ac:dyDescent="0.25">
      <c r="A44" s="941"/>
      <c r="B44" s="11" t="s">
        <v>187</v>
      </c>
      <c r="C44" s="42">
        <v>84</v>
      </c>
      <c r="D44" s="42">
        <v>21</v>
      </c>
      <c r="E44" s="42">
        <v>3</v>
      </c>
      <c r="F44" s="42">
        <v>8</v>
      </c>
      <c r="G44" s="42">
        <v>13</v>
      </c>
      <c r="H44" s="42">
        <v>13</v>
      </c>
      <c r="I44" s="42">
        <v>8</v>
      </c>
      <c r="J44" s="42"/>
      <c r="K44" s="42">
        <v>5</v>
      </c>
      <c r="L44" s="42">
        <v>5</v>
      </c>
      <c r="M44" s="42">
        <v>15</v>
      </c>
      <c r="N44" s="42">
        <v>33</v>
      </c>
      <c r="O44" s="42">
        <v>20</v>
      </c>
      <c r="P44" s="42"/>
      <c r="Q44" s="42"/>
      <c r="R44" s="44"/>
      <c r="T44" s="7"/>
    </row>
    <row r="45" spans="1:20" x14ac:dyDescent="0.25">
      <c r="A45" s="116"/>
      <c r="B45" s="35"/>
      <c r="C45" s="83">
        <f t="shared" ref="C45" si="84">C44*60*60*24*365</f>
        <v>2649024000</v>
      </c>
      <c r="D45" s="83">
        <f t="shared" ref="D45" si="85">D44*60*60*24*365</f>
        <v>662256000</v>
      </c>
      <c r="E45" s="83">
        <f t="shared" ref="E45" si="86">E44*60*60*24*365</f>
        <v>94608000</v>
      </c>
      <c r="F45" s="83">
        <f t="shared" ref="F45" si="87">F44*60*60*24*365</f>
        <v>252288000</v>
      </c>
      <c r="G45" s="83">
        <f t="shared" ref="G45" si="88">G44*60*60*24*365</f>
        <v>409968000</v>
      </c>
      <c r="H45" s="83">
        <f t="shared" ref="H45" si="89">H44*60*60*24*365</f>
        <v>409968000</v>
      </c>
      <c r="I45" s="83">
        <f t="shared" ref="I45" si="90">I44*60*60*24*365</f>
        <v>252288000</v>
      </c>
      <c r="J45" s="83">
        <f t="shared" ref="J45" si="91">J44*60*60*24*365</f>
        <v>0</v>
      </c>
      <c r="K45" s="83">
        <f t="shared" ref="K45" si="92">K44*60*60*24*365</f>
        <v>157680000</v>
      </c>
      <c r="L45" s="83">
        <f t="shared" ref="L45" si="93">L44*60*60*24*365</f>
        <v>157680000</v>
      </c>
      <c r="M45" s="83">
        <f t="shared" ref="M45" si="94">M44*60*60*24*365</f>
        <v>473040000</v>
      </c>
      <c r="N45" s="83">
        <f t="shared" ref="N45" si="95">N44*60*60*24*365</f>
        <v>1040688000</v>
      </c>
      <c r="O45" s="83">
        <f t="shared" ref="O45" si="96">O44*60*60*24*365</f>
        <v>630720000</v>
      </c>
      <c r="P45" s="83"/>
      <c r="Q45" s="83"/>
      <c r="R45" s="93">
        <f>SUM(C45:O45)</f>
        <v>7190208000</v>
      </c>
      <c r="S45" s="83">
        <f>R45/1000000000</f>
        <v>7.1902080000000002</v>
      </c>
      <c r="T45" s="7">
        <f>S45/12</f>
        <v>0.59918400000000005</v>
      </c>
    </row>
    <row r="46" spans="1:20" x14ac:dyDescent="0.25">
      <c r="A46" s="943" t="s">
        <v>186</v>
      </c>
      <c r="B46" s="111" t="s">
        <v>183</v>
      </c>
      <c r="C46" s="94">
        <v>33</v>
      </c>
      <c r="D46" s="94">
        <v>46</v>
      </c>
      <c r="E46" s="94">
        <v>59</v>
      </c>
      <c r="F46" s="94">
        <v>67</v>
      </c>
      <c r="G46" s="94">
        <v>112</v>
      </c>
      <c r="H46" s="94">
        <v>89</v>
      </c>
      <c r="I46" s="94">
        <v>66</v>
      </c>
      <c r="J46" s="94"/>
      <c r="K46" s="94">
        <v>71</v>
      </c>
      <c r="L46" s="94">
        <v>69</v>
      </c>
      <c r="M46" s="94">
        <v>73</v>
      </c>
      <c r="N46" s="94">
        <v>68</v>
      </c>
      <c r="O46" s="94">
        <v>49</v>
      </c>
      <c r="P46" s="94"/>
      <c r="Q46" s="94"/>
      <c r="R46" s="95"/>
    </row>
    <row r="47" spans="1:20" x14ac:dyDescent="0.25">
      <c r="A47" s="944"/>
      <c r="B47" s="35"/>
      <c r="C47" s="83">
        <f t="shared" ref="C47" si="97">C46*60*60*24*365</f>
        <v>1040688000</v>
      </c>
      <c r="D47" s="83">
        <f t="shared" ref="D47" si="98">D46*60*60*24*365</f>
        <v>1450656000</v>
      </c>
      <c r="E47" s="83">
        <f t="shared" ref="E47" si="99">E46*60*60*24*365</f>
        <v>1860624000</v>
      </c>
      <c r="F47" s="83">
        <f t="shared" ref="F47" si="100">F46*60*60*24*365</f>
        <v>2112912000</v>
      </c>
      <c r="G47" s="83">
        <f t="shared" ref="G47" si="101">G46*60*60*24*365</f>
        <v>3532032000</v>
      </c>
      <c r="H47" s="83">
        <f t="shared" ref="H47" si="102">H46*60*60*24*365</f>
        <v>2806704000</v>
      </c>
      <c r="I47" s="83">
        <f t="shared" ref="I47" si="103">I46*60*60*24*365</f>
        <v>2081376000</v>
      </c>
      <c r="J47" s="83">
        <f t="shared" ref="J47" si="104">J46*60*60*24*365</f>
        <v>0</v>
      </c>
      <c r="K47" s="83">
        <f t="shared" ref="K47" si="105">K46*60*60*24*365</f>
        <v>2239056000</v>
      </c>
      <c r="L47" s="83">
        <f t="shared" ref="L47" si="106">L46*60*60*24*365</f>
        <v>2175984000</v>
      </c>
      <c r="M47" s="83">
        <f t="shared" ref="M47" si="107">M46*60*60*24*365</f>
        <v>2302128000</v>
      </c>
      <c r="N47" s="83">
        <f t="shared" ref="N47" si="108">N46*60*60*24*365</f>
        <v>2144448000</v>
      </c>
      <c r="O47" s="83">
        <f t="shared" ref="O47" si="109">O46*60*60*24*365</f>
        <v>1545264000</v>
      </c>
      <c r="P47" s="83"/>
      <c r="Q47" s="83"/>
      <c r="R47" s="93">
        <f>SUM(C47:O47)</f>
        <v>25291872000</v>
      </c>
      <c r="S47" s="83">
        <f>R47/1000000000</f>
        <v>25.291872000000001</v>
      </c>
      <c r="T47" s="7">
        <f>S47/12</f>
        <v>2.107656</v>
      </c>
    </row>
    <row r="48" spans="1:20" ht="15.75" thickBot="1" x14ac:dyDescent="0.3">
      <c r="A48" s="945"/>
      <c r="B48" s="2" t="s">
        <v>187</v>
      </c>
      <c r="C48" s="43">
        <v>48</v>
      </c>
      <c r="D48" s="43">
        <v>44</v>
      </c>
      <c r="E48" s="43">
        <v>38</v>
      </c>
      <c r="F48" s="43">
        <v>54</v>
      </c>
      <c r="G48" s="43">
        <v>53</v>
      </c>
      <c r="H48" s="43">
        <v>55</v>
      </c>
      <c r="I48" s="43">
        <v>47</v>
      </c>
      <c r="J48" s="43"/>
      <c r="K48" s="43">
        <v>45</v>
      </c>
      <c r="L48" s="43">
        <v>48</v>
      </c>
      <c r="M48" s="43">
        <v>47</v>
      </c>
      <c r="N48" s="43">
        <v>46</v>
      </c>
      <c r="O48" s="43">
        <v>49</v>
      </c>
      <c r="P48" s="43"/>
      <c r="Q48" s="43"/>
      <c r="R48" s="96"/>
    </row>
    <row r="49" spans="1:20" ht="15.75" thickTop="1" x14ac:dyDescent="0.25">
      <c r="A49" s="21"/>
      <c r="B49" s="35"/>
      <c r="C49" s="83">
        <f t="shared" ref="C49" si="110">C48*60*60*24*365</f>
        <v>1513728000</v>
      </c>
      <c r="D49" s="83">
        <f t="shared" ref="D49" si="111">D48*60*60*24*365</f>
        <v>1387584000</v>
      </c>
      <c r="E49" s="83">
        <f t="shared" ref="E49" si="112">E48*60*60*24*365</f>
        <v>1198368000</v>
      </c>
      <c r="F49" s="83">
        <f t="shared" ref="F49" si="113">F48*60*60*24*365</f>
        <v>1702944000</v>
      </c>
      <c r="G49" s="83">
        <f t="shared" ref="G49" si="114">G48*60*60*24*365</f>
        <v>1671408000</v>
      </c>
      <c r="H49" s="83">
        <f t="shared" ref="H49" si="115">H48*60*60*24*365</f>
        <v>1734480000</v>
      </c>
      <c r="I49" s="83">
        <f t="shared" ref="I49" si="116">I48*60*60*24*365</f>
        <v>1482192000</v>
      </c>
      <c r="J49" s="83">
        <f t="shared" ref="J49" si="117">J48*60*60*24*365</f>
        <v>0</v>
      </c>
      <c r="K49" s="83">
        <f t="shared" ref="K49" si="118">K48*60*60*24*365</f>
        <v>1419120000</v>
      </c>
      <c r="L49" s="83">
        <f t="shared" ref="L49" si="119">L48*60*60*24*365</f>
        <v>1513728000</v>
      </c>
      <c r="M49" s="83">
        <f t="shared" ref="M49" si="120">M48*60*60*24*365</f>
        <v>1482192000</v>
      </c>
      <c r="N49" s="83">
        <f t="shared" ref="N49" si="121">N48*60*60*24*365</f>
        <v>1450656000</v>
      </c>
      <c r="O49" s="83">
        <f t="shared" ref="O49" si="122">O48*60*60*24*365</f>
        <v>1545264000</v>
      </c>
      <c r="P49" s="83"/>
      <c r="Q49" s="83"/>
      <c r="R49" s="93">
        <f>SUM(C49:O49)</f>
        <v>18101664000</v>
      </c>
      <c r="S49" s="83">
        <f>R49/1000000000</f>
        <v>18.101664</v>
      </c>
      <c r="T49" s="7">
        <f>S49/12</f>
        <v>1.508472</v>
      </c>
    </row>
  </sheetData>
  <mergeCells count="24">
    <mergeCell ref="A5:A6"/>
    <mergeCell ref="A1:R1"/>
    <mergeCell ref="R3:R4"/>
    <mergeCell ref="A2:R2"/>
    <mergeCell ref="C3:I3"/>
    <mergeCell ref="K3:O3"/>
    <mergeCell ref="A3:A4"/>
    <mergeCell ref="B3:B4"/>
    <mergeCell ref="P3:P4"/>
    <mergeCell ref="G20:I20"/>
    <mergeCell ref="A7:A8"/>
    <mergeCell ref="A9:A10"/>
    <mergeCell ref="A11:A12"/>
    <mergeCell ref="A13:A14"/>
    <mergeCell ref="A16:K16"/>
    <mergeCell ref="A20:F20"/>
    <mergeCell ref="A15:N15"/>
    <mergeCell ref="A18:K18"/>
    <mergeCell ref="A17:K17"/>
    <mergeCell ref="A30:A32"/>
    <mergeCell ref="A34:A36"/>
    <mergeCell ref="A38:A40"/>
    <mergeCell ref="A42:A44"/>
    <mergeCell ref="A46:A48"/>
  </mergeCells>
  <printOptions horizontalCentered="1"/>
  <pageMargins left="0.45" right="0.45" top="0.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AB27"/>
  <sheetViews>
    <sheetView rightToLeft="1" view="pageBreakPreview" topLeftCell="A3" zoomScale="110" zoomScaleSheetLayoutView="110" workbookViewId="0">
      <selection activeCell="D8" sqref="D8"/>
    </sheetView>
  </sheetViews>
  <sheetFormatPr defaultRowHeight="15" x14ac:dyDescent="0.25"/>
  <cols>
    <col min="1" max="1" width="13.85546875" customWidth="1"/>
    <col min="2" max="9" width="9.28515625" customWidth="1"/>
    <col min="10" max="12" width="10.140625" customWidth="1"/>
  </cols>
  <sheetData>
    <row r="1" spans="1:16" ht="26.25" customHeight="1" x14ac:dyDescent="0.25">
      <c r="A1" s="907" t="s">
        <v>506</v>
      </c>
      <c r="B1" s="907"/>
      <c r="C1" s="907"/>
      <c r="D1" s="907"/>
      <c r="E1" s="907"/>
      <c r="F1" s="907"/>
      <c r="G1" s="907"/>
      <c r="H1" s="907"/>
      <c r="I1" s="907"/>
      <c r="J1" s="907"/>
      <c r="K1" s="907"/>
      <c r="L1" s="907"/>
    </row>
    <row r="2" spans="1:16" s="104" customFormat="1" ht="26.25" customHeight="1" thickBot="1" x14ac:dyDescent="0.3">
      <c r="A2" s="311" t="s">
        <v>301</v>
      </c>
      <c r="B2" s="121"/>
      <c r="C2" s="121"/>
      <c r="D2" s="121"/>
      <c r="E2" s="121"/>
      <c r="F2" s="121"/>
      <c r="G2" s="121"/>
      <c r="H2" s="121"/>
      <c r="I2" s="121"/>
      <c r="J2" s="121"/>
      <c r="K2" s="121"/>
      <c r="L2" s="309"/>
      <c r="M2" s="309"/>
    </row>
    <row r="3" spans="1:16" ht="32.25" customHeight="1" thickTop="1" x14ac:dyDescent="0.25">
      <c r="A3" s="917" t="s">
        <v>0</v>
      </c>
      <c r="B3" s="957" t="s">
        <v>507</v>
      </c>
      <c r="C3" s="957"/>
      <c r="D3" s="957"/>
      <c r="E3" s="957"/>
      <c r="F3" s="957"/>
      <c r="G3" s="957"/>
      <c r="H3" s="957"/>
      <c r="I3" s="957"/>
      <c r="J3" s="917" t="s">
        <v>438</v>
      </c>
      <c r="K3" s="917" t="s">
        <v>452</v>
      </c>
      <c r="L3" s="954" t="s">
        <v>439</v>
      </c>
    </row>
    <row r="4" spans="1:16" ht="24" customHeight="1" x14ac:dyDescent="0.25">
      <c r="A4" s="918"/>
      <c r="B4" s="790" t="s">
        <v>379</v>
      </c>
      <c r="C4" s="790" t="s">
        <v>38</v>
      </c>
      <c r="D4" s="790" t="s">
        <v>159</v>
      </c>
      <c r="E4" s="790" t="s">
        <v>40</v>
      </c>
      <c r="F4" s="789" t="s">
        <v>8</v>
      </c>
      <c r="G4" s="789" t="s">
        <v>178</v>
      </c>
      <c r="H4" s="789" t="s">
        <v>10</v>
      </c>
      <c r="I4" s="789" t="s">
        <v>11</v>
      </c>
      <c r="J4" s="918"/>
      <c r="K4" s="918"/>
      <c r="L4" s="955"/>
    </row>
    <row r="5" spans="1:16" ht="23.25" customHeight="1" x14ac:dyDescent="0.25">
      <c r="A5" s="31" t="s">
        <v>29</v>
      </c>
      <c r="B5" s="169">
        <v>10.5</v>
      </c>
      <c r="C5" s="169">
        <v>78.2</v>
      </c>
      <c r="D5" s="169">
        <v>70.3</v>
      </c>
      <c r="E5" s="169">
        <v>88.3</v>
      </c>
      <c r="F5" s="169">
        <v>190</v>
      </c>
      <c r="G5" s="169">
        <v>100.3</v>
      </c>
      <c r="H5" s="169">
        <v>35.599999999999994</v>
      </c>
      <c r="I5" s="169">
        <v>93.8</v>
      </c>
      <c r="J5" s="168">
        <f t="shared" ref="J5:J20" si="0">SUM(B5:I5)</f>
        <v>667</v>
      </c>
      <c r="K5" s="168">
        <v>632</v>
      </c>
      <c r="L5" s="117">
        <f>J5/K5*100</f>
        <v>105.53797468354431</v>
      </c>
      <c r="N5" s="6">
        <v>667</v>
      </c>
      <c r="O5">
        <v>632</v>
      </c>
      <c r="P5" s="495">
        <f>N5/O5*100</f>
        <v>105.53797468354431</v>
      </c>
    </row>
    <row r="6" spans="1:16" ht="23.25" customHeight="1" x14ac:dyDescent="0.25">
      <c r="A6" s="33" t="s">
        <v>30</v>
      </c>
      <c r="B6" s="48">
        <v>0.60199999999999998</v>
      </c>
      <c r="C6" s="169">
        <v>143.30000000000001</v>
      </c>
      <c r="D6" s="169">
        <v>62.8</v>
      </c>
      <c r="E6" s="169">
        <v>72.399999999999991</v>
      </c>
      <c r="F6" s="169">
        <v>108.5</v>
      </c>
      <c r="G6" s="169">
        <v>71.600000000000009</v>
      </c>
      <c r="H6" s="169">
        <v>44</v>
      </c>
      <c r="I6" s="169">
        <v>66.3</v>
      </c>
      <c r="J6" s="169">
        <f t="shared" si="0"/>
        <v>569.50199999999995</v>
      </c>
      <c r="K6" s="169">
        <v>379</v>
      </c>
      <c r="L6" s="48">
        <f t="shared" ref="L6:L20" si="1">J6/K6*100</f>
        <v>150.26437994722954</v>
      </c>
      <c r="N6" s="6">
        <v>569.50199999999995</v>
      </c>
      <c r="O6">
        <v>379</v>
      </c>
      <c r="P6" s="865">
        <f t="shared" ref="P6:P20" si="2">N6/O6*100</f>
        <v>150.26437994722954</v>
      </c>
    </row>
    <row r="7" spans="1:16" ht="23.25" customHeight="1" x14ac:dyDescent="0.25">
      <c r="A7" s="33" t="s">
        <v>22</v>
      </c>
      <c r="B7" s="169">
        <v>3</v>
      </c>
      <c r="C7" s="169">
        <v>58</v>
      </c>
      <c r="D7" s="169">
        <v>35</v>
      </c>
      <c r="E7" s="169">
        <v>69</v>
      </c>
      <c r="F7" s="169">
        <v>50</v>
      </c>
      <c r="G7" s="169">
        <v>148</v>
      </c>
      <c r="H7" s="169">
        <v>9</v>
      </c>
      <c r="I7" s="169">
        <v>34</v>
      </c>
      <c r="J7" s="169">
        <f t="shared" si="0"/>
        <v>406</v>
      </c>
      <c r="K7" s="169">
        <v>338</v>
      </c>
      <c r="L7" s="48">
        <f t="shared" si="1"/>
        <v>120.11834319526626</v>
      </c>
      <c r="N7" s="6">
        <v>406</v>
      </c>
      <c r="O7">
        <v>338</v>
      </c>
      <c r="P7" s="495">
        <f t="shared" si="2"/>
        <v>120.11834319526626</v>
      </c>
    </row>
    <row r="8" spans="1:16" ht="23.25" customHeight="1" x14ac:dyDescent="0.25">
      <c r="A8" s="33" t="s">
        <v>32</v>
      </c>
      <c r="B8" s="169">
        <v>15.8</v>
      </c>
      <c r="C8" s="169">
        <v>56.8</v>
      </c>
      <c r="D8" s="169">
        <v>109</v>
      </c>
      <c r="E8" s="169">
        <v>82.399999999999991</v>
      </c>
      <c r="F8" s="169">
        <v>140.19999999999999</v>
      </c>
      <c r="G8" s="169">
        <v>100.8</v>
      </c>
      <c r="H8" s="169">
        <v>34.200000000000003</v>
      </c>
      <c r="I8" s="169">
        <v>43.20000000000001</v>
      </c>
      <c r="J8" s="169">
        <f t="shared" si="0"/>
        <v>582.40000000000009</v>
      </c>
      <c r="K8" s="169">
        <v>647</v>
      </c>
      <c r="L8" s="48">
        <f t="shared" si="1"/>
        <v>90.015455950540968</v>
      </c>
      <c r="N8" s="6">
        <v>582.40000000000009</v>
      </c>
      <c r="O8">
        <v>647</v>
      </c>
      <c r="P8" s="495">
        <f t="shared" si="2"/>
        <v>90.015455950540968</v>
      </c>
    </row>
    <row r="9" spans="1:16" ht="23.25" customHeight="1" x14ac:dyDescent="0.25">
      <c r="A9" s="33" t="s">
        <v>453</v>
      </c>
      <c r="B9" s="169">
        <v>0</v>
      </c>
      <c r="C9" s="169">
        <v>65.5</v>
      </c>
      <c r="D9" s="169">
        <v>32</v>
      </c>
      <c r="E9" s="169">
        <v>30</v>
      </c>
      <c r="F9" s="169">
        <v>94</v>
      </c>
      <c r="G9" s="169">
        <v>101</v>
      </c>
      <c r="H9" s="169">
        <v>48.5</v>
      </c>
      <c r="I9" s="169">
        <v>87.5</v>
      </c>
      <c r="J9" s="169">
        <f t="shared" si="0"/>
        <v>458.5</v>
      </c>
      <c r="K9" s="169">
        <v>309</v>
      </c>
      <c r="L9" s="48">
        <f t="shared" si="1"/>
        <v>148.38187702265373</v>
      </c>
      <c r="N9" s="6">
        <v>458.5</v>
      </c>
      <c r="O9">
        <v>309</v>
      </c>
      <c r="P9" s="495">
        <f t="shared" si="2"/>
        <v>148.38187702265373</v>
      </c>
    </row>
    <row r="10" spans="1:16" ht="23.25" customHeight="1" x14ac:dyDescent="0.25">
      <c r="A10" s="33" t="s">
        <v>23</v>
      </c>
      <c r="B10" s="169">
        <v>0.5</v>
      </c>
      <c r="C10" s="169">
        <v>15.219999999999999</v>
      </c>
      <c r="D10" s="169">
        <v>5.5</v>
      </c>
      <c r="E10" s="169">
        <v>4.4000000000000004</v>
      </c>
      <c r="F10" s="169">
        <v>21.9</v>
      </c>
      <c r="G10" s="169">
        <v>73.400000000000006</v>
      </c>
      <c r="H10" s="169">
        <v>4.5999999999999996</v>
      </c>
      <c r="I10" s="169">
        <v>115.9</v>
      </c>
      <c r="J10" s="169">
        <f t="shared" si="0"/>
        <v>241.42000000000002</v>
      </c>
      <c r="K10" s="169">
        <v>110</v>
      </c>
      <c r="L10" s="48">
        <f t="shared" si="1"/>
        <v>219.4727272727273</v>
      </c>
      <c r="N10" s="6">
        <v>241.42000000000002</v>
      </c>
      <c r="O10">
        <v>110</v>
      </c>
      <c r="P10" s="495">
        <f t="shared" si="2"/>
        <v>219.4727272727273</v>
      </c>
    </row>
    <row r="11" spans="1:16" ht="23.25" customHeight="1" x14ac:dyDescent="0.25">
      <c r="A11" s="33" t="s">
        <v>24</v>
      </c>
      <c r="B11" s="169">
        <v>0</v>
      </c>
      <c r="C11" s="169">
        <v>50</v>
      </c>
      <c r="D11" s="169">
        <v>7</v>
      </c>
      <c r="E11" s="169">
        <v>10</v>
      </c>
      <c r="F11" s="169">
        <v>15</v>
      </c>
      <c r="G11" s="169">
        <v>35</v>
      </c>
      <c r="H11" s="169">
        <v>13</v>
      </c>
      <c r="I11" s="169">
        <v>42</v>
      </c>
      <c r="J11" s="169">
        <f t="shared" si="0"/>
        <v>172</v>
      </c>
      <c r="K11" s="169">
        <v>137</v>
      </c>
      <c r="L11" s="48">
        <f t="shared" si="1"/>
        <v>125.54744525547446</v>
      </c>
      <c r="N11" s="6">
        <v>172</v>
      </c>
      <c r="O11">
        <v>137</v>
      </c>
      <c r="P11" s="495">
        <f t="shared" si="2"/>
        <v>125.54744525547446</v>
      </c>
    </row>
    <row r="12" spans="1:16" ht="23.25" customHeight="1" x14ac:dyDescent="0.25">
      <c r="A12" s="33" t="s">
        <v>33</v>
      </c>
      <c r="B12" s="169">
        <v>1.601</v>
      </c>
      <c r="C12" s="169">
        <v>136.80000000000001</v>
      </c>
      <c r="D12" s="169">
        <v>161.39999999999998</v>
      </c>
      <c r="E12" s="169">
        <v>148.80000000000001</v>
      </c>
      <c r="F12" s="169">
        <v>206</v>
      </c>
      <c r="G12" s="169">
        <v>132.4</v>
      </c>
      <c r="H12" s="169">
        <v>48.800000000000004</v>
      </c>
      <c r="I12" s="169">
        <v>148</v>
      </c>
      <c r="J12" s="169">
        <f t="shared" si="0"/>
        <v>983.80099999999993</v>
      </c>
      <c r="K12" s="169">
        <v>609</v>
      </c>
      <c r="L12" s="48">
        <f t="shared" si="1"/>
        <v>161.54367816091951</v>
      </c>
      <c r="N12" s="6">
        <v>983.80099999999993</v>
      </c>
      <c r="O12">
        <v>609</v>
      </c>
      <c r="P12" s="495">
        <f t="shared" si="2"/>
        <v>161.54367816091951</v>
      </c>
    </row>
    <row r="13" spans="1:16" ht="23.25" customHeight="1" x14ac:dyDescent="0.25">
      <c r="A13" s="33" t="s">
        <v>56</v>
      </c>
      <c r="B13" s="169">
        <v>0</v>
      </c>
      <c r="C13" s="169">
        <v>17</v>
      </c>
      <c r="D13" s="169">
        <v>7</v>
      </c>
      <c r="E13" s="169">
        <v>0</v>
      </c>
      <c r="F13" s="169">
        <v>45.6</v>
      </c>
      <c r="G13" s="169">
        <v>24.6</v>
      </c>
      <c r="H13" s="169">
        <v>10.199999999999999</v>
      </c>
      <c r="I13" s="169">
        <v>1.6</v>
      </c>
      <c r="J13" s="169">
        <f t="shared" si="0"/>
        <v>105.99999999999999</v>
      </c>
      <c r="K13" s="169">
        <v>97</v>
      </c>
      <c r="L13" s="48">
        <f t="shared" si="1"/>
        <v>109.27835051546391</v>
      </c>
      <c r="N13" s="6">
        <v>105.99999999999999</v>
      </c>
      <c r="O13">
        <v>97</v>
      </c>
      <c r="P13" s="495">
        <f t="shared" si="2"/>
        <v>109.27835051546391</v>
      </c>
    </row>
    <row r="14" spans="1:16" ht="23.25" customHeight="1" x14ac:dyDescent="0.25">
      <c r="A14" s="33" t="s">
        <v>189</v>
      </c>
      <c r="B14" s="169">
        <v>0</v>
      </c>
      <c r="C14" s="169">
        <v>88.6</v>
      </c>
      <c r="D14" s="169">
        <v>16.8</v>
      </c>
      <c r="E14" s="169">
        <v>3.6</v>
      </c>
      <c r="F14" s="169">
        <v>39.200000000000003</v>
      </c>
      <c r="G14" s="169">
        <v>35.200000000000003</v>
      </c>
      <c r="H14" s="169">
        <v>17.600000000000001</v>
      </c>
      <c r="I14" s="169">
        <v>28.6</v>
      </c>
      <c r="J14" s="169">
        <f t="shared" si="0"/>
        <v>229.59999999999997</v>
      </c>
      <c r="K14" s="169">
        <v>122</v>
      </c>
      <c r="L14" s="48">
        <f t="shared" si="1"/>
        <v>188.19672131147539</v>
      </c>
      <c r="N14" s="6">
        <v>229.59999999999997</v>
      </c>
      <c r="O14">
        <v>122</v>
      </c>
      <c r="P14" s="495">
        <f t="shared" si="2"/>
        <v>188.19672131147539</v>
      </c>
    </row>
    <row r="15" spans="1:16" ht="23.25" customHeight="1" x14ac:dyDescent="0.25">
      <c r="A15" s="33" t="s">
        <v>261</v>
      </c>
      <c r="B15" s="169">
        <v>1.6</v>
      </c>
      <c r="C15" s="169">
        <v>41.7</v>
      </c>
      <c r="D15" s="169">
        <v>14.8</v>
      </c>
      <c r="E15" s="169">
        <v>3.4</v>
      </c>
      <c r="F15" s="169">
        <v>28.4</v>
      </c>
      <c r="G15" s="169">
        <v>21.8</v>
      </c>
      <c r="H15" s="169">
        <v>10.4</v>
      </c>
      <c r="I15" s="169">
        <v>3.4</v>
      </c>
      <c r="J15" s="169">
        <f t="shared" si="0"/>
        <v>125.50000000000001</v>
      </c>
      <c r="K15" s="169">
        <v>136</v>
      </c>
      <c r="L15" s="48">
        <f t="shared" si="1"/>
        <v>92.279411764705884</v>
      </c>
      <c r="N15" s="6">
        <v>125.50000000000001</v>
      </c>
      <c r="O15">
        <v>136</v>
      </c>
      <c r="P15" s="495">
        <f t="shared" si="2"/>
        <v>92.279411764705884</v>
      </c>
    </row>
    <row r="16" spans="1:16" ht="23.25" customHeight="1" x14ac:dyDescent="0.25">
      <c r="A16" s="33" t="s">
        <v>35</v>
      </c>
      <c r="B16" s="169">
        <v>0</v>
      </c>
      <c r="C16" s="169">
        <v>17</v>
      </c>
      <c r="D16" s="169">
        <v>2</v>
      </c>
      <c r="E16" s="169">
        <v>5</v>
      </c>
      <c r="F16" s="169">
        <v>46</v>
      </c>
      <c r="G16" s="169">
        <v>75</v>
      </c>
      <c r="H16" s="169">
        <v>1.8</v>
      </c>
      <c r="I16" s="169">
        <v>24</v>
      </c>
      <c r="J16" s="169">
        <f t="shared" si="0"/>
        <v>170.8</v>
      </c>
      <c r="K16" s="169">
        <v>146</v>
      </c>
      <c r="L16" s="48">
        <f t="shared" si="1"/>
        <v>116.98630136986301</v>
      </c>
      <c r="N16" s="6">
        <v>170.8</v>
      </c>
      <c r="O16">
        <v>146</v>
      </c>
      <c r="P16" s="495">
        <f t="shared" si="2"/>
        <v>116.98630136986301</v>
      </c>
    </row>
    <row r="17" spans="1:28" ht="23.25" customHeight="1" x14ac:dyDescent="0.25">
      <c r="A17" s="33" t="s">
        <v>26</v>
      </c>
      <c r="B17" s="169">
        <v>0</v>
      </c>
      <c r="C17" s="169">
        <v>25.5</v>
      </c>
      <c r="D17" s="169">
        <v>9</v>
      </c>
      <c r="E17" s="169">
        <v>0</v>
      </c>
      <c r="F17" s="169">
        <v>42</v>
      </c>
      <c r="G17" s="169">
        <v>36.5</v>
      </c>
      <c r="H17" s="169">
        <v>28.5</v>
      </c>
      <c r="I17" s="169">
        <v>42</v>
      </c>
      <c r="J17" s="169">
        <f t="shared" si="0"/>
        <v>183.5</v>
      </c>
      <c r="K17" s="169">
        <v>102</v>
      </c>
      <c r="L17" s="48">
        <f t="shared" si="1"/>
        <v>179.90196078431373</v>
      </c>
      <c r="N17" s="6">
        <v>183.5</v>
      </c>
      <c r="O17">
        <v>102</v>
      </c>
      <c r="P17" s="495">
        <f t="shared" si="2"/>
        <v>179.90196078431373</v>
      </c>
    </row>
    <row r="18" spans="1:28" ht="23.25" customHeight="1" x14ac:dyDescent="0.25">
      <c r="A18" s="33" t="s">
        <v>27</v>
      </c>
      <c r="B18" s="169">
        <v>0</v>
      </c>
      <c r="C18" s="169">
        <v>3.3</v>
      </c>
      <c r="D18" s="169">
        <v>12</v>
      </c>
      <c r="E18" s="169">
        <v>1.3</v>
      </c>
      <c r="F18" s="169">
        <v>32.200000000000003</v>
      </c>
      <c r="G18" s="169">
        <v>35.9</v>
      </c>
      <c r="H18" s="169">
        <v>9.5</v>
      </c>
      <c r="I18" s="169">
        <v>83.8</v>
      </c>
      <c r="J18" s="169">
        <f t="shared" si="0"/>
        <v>178</v>
      </c>
      <c r="K18" s="169">
        <v>207</v>
      </c>
      <c r="L18" s="48">
        <f t="shared" si="1"/>
        <v>85.990338164251213</v>
      </c>
      <c r="N18" s="6">
        <v>178</v>
      </c>
      <c r="O18">
        <v>207</v>
      </c>
      <c r="P18" s="495">
        <f t="shared" si="2"/>
        <v>85.990338164251213</v>
      </c>
    </row>
    <row r="19" spans="1:28" ht="23.25" customHeight="1" x14ac:dyDescent="0.25">
      <c r="A19" s="45" t="s">
        <v>190</v>
      </c>
      <c r="B19" s="169">
        <v>7.2</v>
      </c>
      <c r="C19" s="169">
        <v>34.200000000000003</v>
      </c>
      <c r="D19" s="169">
        <v>7</v>
      </c>
      <c r="E19" s="169">
        <v>4.4000000000000004</v>
      </c>
      <c r="F19" s="169">
        <v>28.8</v>
      </c>
      <c r="G19" s="169">
        <v>37.4</v>
      </c>
      <c r="H19" s="169">
        <v>4.4000000000000004</v>
      </c>
      <c r="I19" s="169">
        <v>20.399999999999999</v>
      </c>
      <c r="J19" s="169">
        <f t="shared" si="0"/>
        <v>143.80000000000001</v>
      </c>
      <c r="K19" s="169">
        <v>78</v>
      </c>
      <c r="L19" s="48">
        <f t="shared" si="1"/>
        <v>184.35897435897436</v>
      </c>
      <c r="N19" s="6">
        <v>143.80000000000001</v>
      </c>
      <c r="O19">
        <v>78</v>
      </c>
      <c r="P19" s="865">
        <f t="shared" si="2"/>
        <v>184.35897435897436</v>
      </c>
    </row>
    <row r="20" spans="1:28" ht="23.25" customHeight="1" thickBot="1" x14ac:dyDescent="0.3">
      <c r="A20" s="34" t="s">
        <v>28</v>
      </c>
      <c r="B20" s="169">
        <v>3</v>
      </c>
      <c r="C20" s="169">
        <v>40.6</v>
      </c>
      <c r="D20" s="169">
        <v>12.4</v>
      </c>
      <c r="E20" s="169">
        <v>1</v>
      </c>
      <c r="F20" s="169">
        <v>61.2</v>
      </c>
      <c r="G20" s="169">
        <v>74.599999999999994</v>
      </c>
      <c r="H20" s="169">
        <v>17.2</v>
      </c>
      <c r="I20" s="169">
        <v>72.400000000000006</v>
      </c>
      <c r="J20" s="333">
        <f t="shared" si="0"/>
        <v>282.39999999999998</v>
      </c>
      <c r="K20" s="333">
        <v>111</v>
      </c>
      <c r="L20" s="210">
        <f t="shared" si="1"/>
        <v>254.41441441441438</v>
      </c>
      <c r="N20" s="6">
        <v>282.39999999999998</v>
      </c>
      <c r="O20">
        <v>111</v>
      </c>
      <c r="P20" s="865">
        <f t="shared" si="2"/>
        <v>254.41441441441438</v>
      </c>
    </row>
    <row r="21" spans="1:28" ht="26.25" customHeight="1" thickTop="1" x14ac:dyDescent="0.25">
      <c r="A21" s="952" t="s">
        <v>465</v>
      </c>
      <c r="B21" s="952"/>
      <c r="C21" s="952"/>
      <c r="D21" s="952"/>
      <c r="E21" s="952"/>
      <c r="F21" s="952"/>
      <c r="G21" s="952"/>
      <c r="H21" s="952"/>
      <c r="I21" s="952"/>
      <c r="J21" s="952"/>
      <c r="K21" s="952"/>
      <c r="L21" s="952"/>
    </row>
    <row r="22" spans="1:28" ht="0.75" customHeight="1" x14ac:dyDescent="0.25">
      <c r="A22" s="88"/>
      <c r="B22" s="88"/>
      <c r="C22" s="88"/>
      <c r="D22" s="88"/>
      <c r="E22" s="88"/>
      <c r="F22" s="88"/>
      <c r="G22" s="88"/>
      <c r="H22" s="88"/>
      <c r="I22" s="88"/>
      <c r="J22" s="88"/>
      <c r="K22" s="88"/>
      <c r="L22" s="88"/>
    </row>
    <row r="23" spans="1:28" ht="15" customHeight="1" x14ac:dyDescent="0.25">
      <c r="A23" s="953" t="s">
        <v>2</v>
      </c>
      <c r="B23" s="953"/>
      <c r="C23" s="953"/>
      <c r="D23" s="953"/>
      <c r="E23" s="953"/>
      <c r="F23" s="953"/>
      <c r="G23" s="953"/>
      <c r="H23" s="953"/>
      <c r="I23" s="953"/>
      <c r="J23" s="953"/>
      <c r="K23" s="953"/>
      <c r="L23" s="953"/>
      <c r="M23" s="245"/>
    </row>
    <row r="24" spans="1:28" ht="13.5" customHeight="1" x14ac:dyDescent="0.25">
      <c r="A24" s="245"/>
      <c r="B24" s="245"/>
      <c r="C24" s="245"/>
      <c r="D24" s="245"/>
      <c r="E24" s="245"/>
      <c r="F24" s="245"/>
      <c r="G24" s="245"/>
      <c r="H24" s="245"/>
      <c r="I24" s="245"/>
      <c r="J24" s="245"/>
      <c r="K24" s="245"/>
      <c r="L24" s="245"/>
      <c r="M24" s="245"/>
    </row>
    <row r="25" spans="1:28" ht="3.75" customHeight="1" x14ac:dyDescent="0.25"/>
    <row r="26" spans="1:28" ht="5.25" customHeight="1" x14ac:dyDescent="0.25">
      <c r="A26" s="245"/>
      <c r="B26" s="245"/>
      <c r="C26" s="245"/>
      <c r="D26" s="245"/>
      <c r="E26" s="245"/>
      <c r="F26" s="245"/>
      <c r="G26" s="245"/>
      <c r="H26" s="245"/>
      <c r="I26" s="245"/>
      <c r="J26" s="245"/>
      <c r="K26" s="245"/>
      <c r="L26" s="245"/>
      <c r="M26" s="245"/>
    </row>
    <row r="27" spans="1:28" ht="15.75" customHeight="1" x14ac:dyDescent="0.25">
      <c r="A27" s="905" t="s">
        <v>462</v>
      </c>
      <c r="B27" s="905"/>
      <c r="C27" s="905"/>
      <c r="D27" s="905"/>
      <c r="E27" s="956"/>
      <c r="F27" s="956"/>
      <c r="G27" s="956"/>
      <c r="H27" s="956"/>
      <c r="I27" s="79"/>
      <c r="J27" s="79"/>
      <c r="K27" s="79"/>
      <c r="L27" s="590">
        <v>19</v>
      </c>
      <c r="M27" s="10"/>
      <c r="O27" s="4"/>
      <c r="P27" s="4"/>
      <c r="Q27" s="4"/>
      <c r="R27" s="4"/>
      <c r="S27" s="4"/>
      <c r="T27" s="4"/>
      <c r="U27" s="4"/>
      <c r="V27" s="4"/>
      <c r="W27" s="4"/>
      <c r="X27" s="4"/>
      <c r="Y27" s="4"/>
      <c r="Z27" s="4"/>
      <c r="AB27" s="6"/>
    </row>
  </sheetData>
  <mergeCells count="10">
    <mergeCell ref="E27:H27"/>
    <mergeCell ref="B3:I3"/>
    <mergeCell ref="J3:J4"/>
    <mergeCell ref="K3:K4"/>
    <mergeCell ref="A27:D27"/>
    <mergeCell ref="A1:L1"/>
    <mergeCell ref="A21:L21"/>
    <mergeCell ref="A23:L23"/>
    <mergeCell ref="A3:A4"/>
    <mergeCell ref="L3:L4"/>
  </mergeCells>
  <printOptions horizontalCentered="1"/>
  <pageMargins left="0.45" right="0.45" top="0.5" bottom="0.5" header="0.3" footer="0.3"/>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W51"/>
  <sheetViews>
    <sheetView rightToLeft="1" view="pageBreakPreview" zoomScaleSheetLayoutView="100" workbookViewId="0">
      <selection activeCell="F10" sqref="F10"/>
    </sheetView>
  </sheetViews>
  <sheetFormatPr defaultColWidth="8.7109375" defaultRowHeight="15" x14ac:dyDescent="0.25"/>
  <cols>
    <col min="1" max="1" width="12.42578125" customWidth="1"/>
    <col min="2" max="13" width="8.7109375" customWidth="1"/>
    <col min="14" max="14" width="9.42578125" customWidth="1"/>
  </cols>
  <sheetData>
    <row r="1" spans="1:14" ht="46.5" customHeight="1" x14ac:dyDescent="0.25">
      <c r="A1" s="907" t="s">
        <v>508</v>
      </c>
      <c r="B1" s="907"/>
      <c r="C1" s="907"/>
      <c r="D1" s="907"/>
      <c r="E1" s="907"/>
      <c r="F1" s="907"/>
      <c r="G1" s="907"/>
      <c r="H1" s="907"/>
      <c r="I1" s="907"/>
      <c r="J1" s="907"/>
      <c r="K1" s="907"/>
      <c r="L1" s="907"/>
      <c r="M1" s="907"/>
      <c r="N1" s="907"/>
    </row>
    <row r="2" spans="1:14" ht="21" customHeight="1" thickBot="1" x14ac:dyDescent="0.3">
      <c r="A2" s="121" t="s">
        <v>302</v>
      </c>
      <c r="B2" s="121"/>
      <c r="C2" s="121"/>
      <c r="D2" s="121"/>
      <c r="E2" s="121"/>
      <c r="F2" s="121"/>
      <c r="G2" s="121"/>
      <c r="H2" s="121"/>
      <c r="I2" s="121"/>
      <c r="J2" s="121"/>
      <c r="N2" s="121" t="s">
        <v>297</v>
      </c>
    </row>
    <row r="3" spans="1:14" ht="35.25" customHeight="1" thickTop="1" x14ac:dyDescent="0.25">
      <c r="A3" s="917" t="s">
        <v>391</v>
      </c>
      <c r="B3" s="950" t="s">
        <v>195</v>
      </c>
      <c r="C3" s="950"/>
      <c r="D3" s="950"/>
      <c r="E3" s="950"/>
      <c r="F3" s="950"/>
      <c r="G3" s="950"/>
      <c r="H3" s="950"/>
      <c r="I3" s="950"/>
      <c r="J3" s="950"/>
      <c r="K3" s="950"/>
      <c r="L3" s="950"/>
      <c r="M3" s="950"/>
      <c r="N3" s="959" t="s">
        <v>296</v>
      </c>
    </row>
    <row r="4" spans="1:14" ht="38.25" customHeight="1" x14ac:dyDescent="0.25">
      <c r="A4" s="918"/>
      <c r="B4" s="790" t="s">
        <v>379</v>
      </c>
      <c r="C4" s="790" t="s">
        <v>38</v>
      </c>
      <c r="D4" s="790" t="s">
        <v>159</v>
      </c>
      <c r="E4" s="790" t="s">
        <v>40</v>
      </c>
      <c r="F4" s="790" t="s">
        <v>8</v>
      </c>
      <c r="G4" s="790" t="s">
        <v>16</v>
      </c>
      <c r="H4" s="790" t="s">
        <v>10</v>
      </c>
      <c r="I4" s="790" t="s">
        <v>11</v>
      </c>
      <c r="J4" s="790" t="s">
        <v>12</v>
      </c>
      <c r="K4" s="790" t="s">
        <v>13</v>
      </c>
      <c r="L4" s="790" t="s">
        <v>17</v>
      </c>
      <c r="M4" s="790" t="s">
        <v>15</v>
      </c>
      <c r="N4" s="960"/>
    </row>
    <row r="5" spans="1:14" ht="32.25" customHeight="1" x14ac:dyDescent="0.25">
      <c r="A5" s="254" t="s">
        <v>22</v>
      </c>
      <c r="B5" s="41">
        <v>10.94</v>
      </c>
      <c r="C5" s="36">
        <v>4.66</v>
      </c>
      <c r="D5" s="36">
        <v>3.09</v>
      </c>
      <c r="E5" s="41">
        <v>3.96</v>
      </c>
      <c r="F5" s="41">
        <v>6.92</v>
      </c>
      <c r="G5" s="41">
        <v>14.76</v>
      </c>
      <c r="H5" s="41">
        <v>27.03</v>
      </c>
      <c r="I5" s="41">
        <v>46.25</v>
      </c>
      <c r="J5" s="41">
        <v>57.88</v>
      </c>
      <c r="K5" s="41">
        <v>63.86</v>
      </c>
      <c r="L5" s="41">
        <v>53.87</v>
      </c>
      <c r="M5" s="41">
        <v>36.68</v>
      </c>
      <c r="N5" s="491">
        <f>SUM(B5:M5)</f>
        <v>329.90000000000003</v>
      </c>
    </row>
    <row r="6" spans="1:14" ht="32.25" customHeight="1" x14ac:dyDescent="0.25">
      <c r="A6" s="255" t="s">
        <v>32</v>
      </c>
      <c r="B6" s="36">
        <v>13.97</v>
      </c>
      <c r="C6" s="36">
        <v>6.85</v>
      </c>
      <c r="D6" s="36">
        <v>3.94</v>
      </c>
      <c r="E6" s="36">
        <v>4</v>
      </c>
      <c r="F6" s="36">
        <v>5.92</v>
      </c>
      <c r="G6" s="36">
        <v>11.95</v>
      </c>
      <c r="H6" s="36">
        <v>20.69</v>
      </c>
      <c r="I6" s="36">
        <v>31.12</v>
      </c>
      <c r="J6" s="36">
        <v>42.4</v>
      </c>
      <c r="K6" s="36">
        <v>48.38</v>
      </c>
      <c r="L6" s="36">
        <v>41.22</v>
      </c>
      <c r="M6" s="36">
        <v>29.11</v>
      </c>
      <c r="N6" s="491">
        <f t="shared" ref="N6:N12" si="0">SUM(B6:M6)</f>
        <v>259.55</v>
      </c>
    </row>
    <row r="7" spans="1:14" ht="32.25" customHeight="1" x14ac:dyDescent="0.25">
      <c r="A7" s="255" t="s">
        <v>33</v>
      </c>
      <c r="B7" s="36">
        <v>7.83</v>
      </c>
      <c r="C7" s="36">
        <v>3.69</v>
      </c>
      <c r="D7" s="36">
        <v>2.09</v>
      </c>
      <c r="E7" s="36">
        <v>2.1</v>
      </c>
      <c r="F7" s="36">
        <v>3.47</v>
      </c>
      <c r="G7" s="36">
        <v>7.43</v>
      </c>
      <c r="H7" s="36">
        <v>11.58</v>
      </c>
      <c r="I7" s="36">
        <v>18.73</v>
      </c>
      <c r="J7" s="36">
        <v>24.34</v>
      </c>
      <c r="K7" s="36">
        <v>25.92</v>
      </c>
      <c r="L7" s="36">
        <v>19.89</v>
      </c>
      <c r="M7" s="36">
        <v>14.45</v>
      </c>
      <c r="N7" s="491">
        <f t="shared" si="0"/>
        <v>141.52000000000001</v>
      </c>
    </row>
    <row r="8" spans="1:14" ht="32.25" customHeight="1" x14ac:dyDescent="0.25">
      <c r="A8" s="255" t="s">
        <v>218</v>
      </c>
      <c r="B8" s="36">
        <v>126.67</v>
      </c>
      <c r="C8" s="36">
        <v>66.569999999999993</v>
      </c>
      <c r="D8" s="36">
        <v>38.479999999999997</v>
      </c>
      <c r="E8" s="36">
        <v>36.03</v>
      </c>
      <c r="F8" s="36">
        <v>56.6</v>
      </c>
      <c r="G8" s="36">
        <v>98.75</v>
      </c>
      <c r="H8" s="36">
        <v>142.5</v>
      </c>
      <c r="I8" s="36">
        <v>211.14</v>
      </c>
      <c r="J8" s="36">
        <v>266.23</v>
      </c>
      <c r="K8" s="36">
        <v>295.63</v>
      </c>
      <c r="L8" s="36">
        <v>265.99</v>
      </c>
      <c r="M8" s="36">
        <v>188.41</v>
      </c>
      <c r="N8" s="491">
        <f>SUM(B8:M8)</f>
        <v>1793</v>
      </c>
    </row>
    <row r="9" spans="1:14" ht="32.25" customHeight="1" x14ac:dyDescent="0.25">
      <c r="A9" s="255" t="s">
        <v>219</v>
      </c>
      <c r="B9" s="36">
        <v>3.07</v>
      </c>
      <c r="C9" s="36">
        <v>1.31</v>
      </c>
      <c r="D9" s="36">
        <v>0.73</v>
      </c>
      <c r="E9" s="36">
        <v>0.85</v>
      </c>
      <c r="F9" s="36">
        <v>1.21</v>
      </c>
      <c r="G9" s="36">
        <v>2.86</v>
      </c>
      <c r="H9" s="36">
        <v>4.2300000000000004</v>
      </c>
      <c r="I9" s="36">
        <v>6.7</v>
      </c>
      <c r="J9" s="36">
        <v>8.07</v>
      </c>
      <c r="K9" s="36">
        <v>8.7100000000000009</v>
      </c>
      <c r="L9" s="36">
        <v>7.14</v>
      </c>
      <c r="M9" s="36">
        <v>4.71</v>
      </c>
      <c r="N9" s="491">
        <f t="shared" si="0"/>
        <v>49.59</v>
      </c>
    </row>
    <row r="10" spans="1:14" ht="32.25" customHeight="1" x14ac:dyDescent="0.25">
      <c r="A10" s="255" t="s">
        <v>191</v>
      </c>
      <c r="B10" s="36">
        <v>12.2</v>
      </c>
      <c r="C10" s="36">
        <v>7.29</v>
      </c>
      <c r="D10" s="36">
        <v>4.28</v>
      </c>
      <c r="E10" s="36">
        <v>3.71</v>
      </c>
      <c r="F10" s="36">
        <v>6.06</v>
      </c>
      <c r="G10" s="36">
        <v>14.39</v>
      </c>
      <c r="H10" s="36">
        <v>25.95</v>
      </c>
      <c r="I10" s="36">
        <v>48.55</v>
      </c>
      <c r="J10" s="36">
        <v>65.680000000000007</v>
      </c>
      <c r="K10" s="36">
        <v>72.150000000000006</v>
      </c>
      <c r="L10" s="36">
        <v>66.28</v>
      </c>
      <c r="M10" s="36">
        <v>46.59</v>
      </c>
      <c r="N10" s="491">
        <f t="shared" ref="N10" si="1">SUM(B10:M10)</f>
        <v>373.13</v>
      </c>
    </row>
    <row r="11" spans="1:14" ht="32.25" customHeight="1" x14ac:dyDescent="0.25">
      <c r="A11" s="255" t="s">
        <v>35</v>
      </c>
      <c r="B11" s="36">
        <v>14.87</v>
      </c>
      <c r="C11" s="36">
        <v>7.05</v>
      </c>
      <c r="D11" s="36">
        <v>3.86</v>
      </c>
      <c r="E11" s="36">
        <v>3.97</v>
      </c>
      <c r="F11" s="36">
        <v>6.57</v>
      </c>
      <c r="G11" s="36">
        <v>13.92</v>
      </c>
      <c r="H11" s="36">
        <v>23.74</v>
      </c>
      <c r="I11" s="36">
        <v>39.25</v>
      </c>
      <c r="J11" s="36">
        <v>50.97</v>
      </c>
      <c r="K11" s="36">
        <v>52.92</v>
      </c>
      <c r="L11" s="36">
        <v>41.64</v>
      </c>
      <c r="M11" s="36">
        <v>29.18</v>
      </c>
      <c r="N11" s="491">
        <f t="shared" si="0"/>
        <v>287.94</v>
      </c>
    </row>
    <row r="12" spans="1:14" ht="32.25" customHeight="1" thickBot="1" x14ac:dyDescent="0.3">
      <c r="A12" s="255" t="s">
        <v>220</v>
      </c>
      <c r="B12" s="36">
        <v>27.54</v>
      </c>
      <c r="C12" s="36">
        <v>14.99</v>
      </c>
      <c r="D12" s="36">
        <v>9.27</v>
      </c>
      <c r="E12" s="36">
        <v>5.4</v>
      </c>
      <c r="F12" s="36">
        <v>12.51</v>
      </c>
      <c r="G12" s="36">
        <v>21.45</v>
      </c>
      <c r="H12" s="36">
        <v>29.95</v>
      </c>
      <c r="I12" s="36">
        <v>43.29</v>
      </c>
      <c r="J12" s="36">
        <v>57.11</v>
      </c>
      <c r="K12" s="36">
        <v>65.569999999999993</v>
      </c>
      <c r="L12" s="36">
        <v>59.15</v>
      </c>
      <c r="M12" s="36">
        <v>41.98</v>
      </c>
      <c r="N12" s="859">
        <f t="shared" si="0"/>
        <v>388.21</v>
      </c>
    </row>
    <row r="13" spans="1:14" ht="27.75" customHeight="1" thickTop="1" thickBot="1" x14ac:dyDescent="0.3">
      <c r="A13" s="211" t="s">
        <v>176</v>
      </c>
      <c r="B13" s="498">
        <f t="shared" ref="B13:M13" si="2">SUM(B5:B12)</f>
        <v>217.08999999999997</v>
      </c>
      <c r="C13" s="498">
        <f t="shared" si="2"/>
        <v>112.41</v>
      </c>
      <c r="D13" s="498">
        <f t="shared" si="2"/>
        <v>65.739999999999995</v>
      </c>
      <c r="E13" s="498">
        <f t="shared" si="2"/>
        <v>60.02</v>
      </c>
      <c r="F13" s="498">
        <f t="shared" si="2"/>
        <v>99.26</v>
      </c>
      <c r="G13" s="498">
        <f t="shared" si="2"/>
        <v>185.50999999999996</v>
      </c>
      <c r="H13" s="498">
        <f t="shared" si="2"/>
        <v>285.67</v>
      </c>
      <c r="I13" s="498">
        <f t="shared" si="2"/>
        <v>445.03000000000003</v>
      </c>
      <c r="J13" s="498">
        <f t="shared" si="2"/>
        <v>572.68000000000006</v>
      </c>
      <c r="K13" s="498">
        <f t="shared" si="2"/>
        <v>633.13999999999987</v>
      </c>
      <c r="L13" s="498">
        <f t="shared" si="2"/>
        <v>555.17999999999995</v>
      </c>
      <c r="M13" s="498">
        <f t="shared" si="2"/>
        <v>391.10999999999996</v>
      </c>
      <c r="N13" s="860">
        <f>SUM(B13:M13)</f>
        <v>3622.84</v>
      </c>
    </row>
    <row r="14" spans="1:14" ht="1.5" customHeight="1" thickTop="1" x14ac:dyDescent="0.25">
      <c r="A14" s="958"/>
      <c r="B14" s="958"/>
      <c r="C14" s="958"/>
      <c r="D14" s="958"/>
    </row>
    <row r="15" spans="1:14" ht="24.75" customHeight="1" x14ac:dyDescent="0.25">
      <c r="A15" s="953" t="s">
        <v>2</v>
      </c>
      <c r="B15" s="953"/>
      <c r="C15" s="953"/>
      <c r="D15" s="953"/>
      <c r="E15" s="953"/>
      <c r="F15" s="953"/>
      <c r="G15" s="953"/>
      <c r="H15" s="953"/>
      <c r="I15" s="953"/>
    </row>
    <row r="16" spans="1:14" ht="15" customHeight="1" x14ac:dyDescent="0.25">
      <c r="A16" s="245"/>
      <c r="B16" s="245"/>
      <c r="C16" s="245"/>
      <c r="D16" s="245"/>
      <c r="E16" s="245"/>
      <c r="F16" s="245"/>
      <c r="G16" s="245"/>
      <c r="H16" s="245"/>
      <c r="I16" s="245"/>
    </row>
    <row r="17" spans="1:23" ht="27.75" customHeight="1" x14ac:dyDescent="0.25">
      <c r="A17" s="245"/>
      <c r="B17" s="245"/>
      <c r="C17" s="245"/>
      <c r="D17" s="245"/>
      <c r="E17" s="245"/>
      <c r="F17" s="245"/>
      <c r="G17" s="245"/>
      <c r="H17" s="245"/>
      <c r="I17" s="245"/>
    </row>
    <row r="18" spans="1:23" ht="12" customHeight="1" x14ac:dyDescent="0.25"/>
    <row r="19" spans="1:23" ht="11.25" customHeight="1" x14ac:dyDescent="0.25">
      <c r="E19" s="12"/>
      <c r="F19" s="12"/>
    </row>
    <row r="20" spans="1:23" ht="17.25" customHeight="1" x14ac:dyDescent="0.25">
      <c r="A20" s="905" t="s">
        <v>462</v>
      </c>
      <c r="B20" s="905"/>
      <c r="C20" s="905"/>
      <c r="D20" s="905"/>
      <c r="E20" s="905"/>
      <c r="F20" s="905"/>
      <c r="G20" s="79"/>
      <c r="H20" s="79"/>
      <c r="I20" s="79"/>
      <c r="J20" s="79"/>
      <c r="K20" s="79"/>
      <c r="L20" s="79"/>
      <c r="M20" s="79"/>
      <c r="N20" s="590">
        <v>20</v>
      </c>
      <c r="O20" s="4"/>
      <c r="P20" s="4"/>
      <c r="Q20" s="4"/>
      <c r="R20" s="4"/>
      <c r="S20" s="4"/>
      <c r="T20" s="4"/>
      <c r="U20" s="4"/>
      <c r="W20" s="6"/>
    </row>
    <row r="36" spans="1:10" ht="15.75" thickBot="1" x14ac:dyDescent="0.3"/>
    <row r="37" spans="1:10" ht="26.25" thickTop="1" x14ac:dyDescent="0.25">
      <c r="A37" s="113" t="s">
        <v>31</v>
      </c>
      <c r="B37" s="114" t="s">
        <v>32</v>
      </c>
      <c r="C37" s="114" t="s">
        <v>33</v>
      </c>
      <c r="D37" s="114" t="s">
        <v>22</v>
      </c>
      <c r="E37" s="114" t="s">
        <v>35</v>
      </c>
      <c r="F37" s="114" t="s">
        <v>191</v>
      </c>
      <c r="G37" s="115" t="s">
        <v>218</v>
      </c>
      <c r="H37" s="115" t="s">
        <v>220</v>
      </c>
      <c r="I37" s="115" t="s">
        <v>219</v>
      </c>
      <c r="J37" s="115" t="s">
        <v>192</v>
      </c>
    </row>
    <row r="38" spans="1:10" x14ac:dyDescent="0.25">
      <c r="A38" s="31" t="s">
        <v>37</v>
      </c>
      <c r="B38" s="41">
        <v>23.69</v>
      </c>
      <c r="C38" s="41">
        <v>8.18</v>
      </c>
      <c r="D38" s="41">
        <v>16.07</v>
      </c>
      <c r="E38" s="230">
        <v>36.54</v>
      </c>
      <c r="F38" s="41">
        <v>35.229999999999997</v>
      </c>
      <c r="G38" s="231">
        <v>205.88</v>
      </c>
      <c r="H38" s="231">
        <v>43.09</v>
      </c>
      <c r="I38" s="231">
        <v>8.0500000000000007</v>
      </c>
      <c r="J38" s="41" t="s">
        <v>257</v>
      </c>
    </row>
    <row r="39" spans="1:10" x14ac:dyDescent="0.25">
      <c r="A39" s="33" t="s">
        <v>38</v>
      </c>
      <c r="B39" s="36">
        <v>12.2</v>
      </c>
      <c r="C39" s="36">
        <v>3.98</v>
      </c>
      <c r="D39" s="36">
        <v>8.0399999999999991</v>
      </c>
      <c r="E39" s="231">
        <v>17.190000000000001</v>
      </c>
      <c r="F39" s="36">
        <v>16.96</v>
      </c>
      <c r="G39" s="231">
        <v>107.47</v>
      </c>
      <c r="H39" s="231">
        <v>20.8</v>
      </c>
      <c r="I39" s="231">
        <v>3.87</v>
      </c>
      <c r="J39" s="36" t="s">
        <v>257</v>
      </c>
    </row>
    <row r="40" spans="1:10" x14ac:dyDescent="0.25">
      <c r="A40" s="33" t="s">
        <v>39</v>
      </c>
      <c r="B40" s="36">
        <v>6.96</v>
      </c>
      <c r="C40" s="36">
        <v>2.16</v>
      </c>
      <c r="D40" s="36">
        <v>4.91</v>
      </c>
      <c r="E40" s="231">
        <v>9.92</v>
      </c>
      <c r="F40" s="36">
        <v>9.49</v>
      </c>
      <c r="G40" s="231">
        <v>62.09</v>
      </c>
      <c r="H40" s="231">
        <v>12.43</v>
      </c>
      <c r="I40" s="231">
        <v>2.13</v>
      </c>
      <c r="J40" s="36" t="s">
        <v>257</v>
      </c>
    </row>
    <row r="41" spans="1:10" x14ac:dyDescent="0.25">
      <c r="A41" s="33" t="s">
        <v>40</v>
      </c>
      <c r="B41" s="36">
        <v>6.38</v>
      </c>
      <c r="C41" s="36">
        <v>2.0699999999999998</v>
      </c>
      <c r="D41" s="36">
        <v>5.07</v>
      </c>
      <c r="E41" s="231">
        <v>11.01</v>
      </c>
      <c r="F41" s="36">
        <v>8.82</v>
      </c>
      <c r="G41" s="231">
        <v>58.07</v>
      </c>
      <c r="H41" s="231">
        <v>7.35</v>
      </c>
      <c r="I41" s="231">
        <v>2.38</v>
      </c>
      <c r="J41" s="36" t="s">
        <v>257</v>
      </c>
    </row>
    <row r="42" spans="1:10" x14ac:dyDescent="0.25">
      <c r="A42" s="33" t="s">
        <v>8</v>
      </c>
      <c r="B42" s="36">
        <v>7.87</v>
      </c>
      <c r="C42" s="36">
        <v>2.81</v>
      </c>
      <c r="D42" s="36">
        <v>8</v>
      </c>
      <c r="E42" s="231">
        <v>17.91</v>
      </c>
      <c r="F42" s="36">
        <v>12.23</v>
      </c>
      <c r="G42" s="231">
        <v>90.55</v>
      </c>
      <c r="H42" s="231">
        <v>18.04</v>
      </c>
      <c r="I42" s="231">
        <v>3.66</v>
      </c>
      <c r="J42" s="36" t="s">
        <v>257</v>
      </c>
    </row>
    <row r="43" spans="1:10" x14ac:dyDescent="0.25">
      <c r="A43" s="33" t="s">
        <v>16</v>
      </c>
      <c r="B43" s="36">
        <v>13.96</v>
      </c>
      <c r="C43" s="36">
        <v>5.72</v>
      </c>
      <c r="D43" s="36">
        <v>16.28</v>
      </c>
      <c r="E43" s="231">
        <v>32.130000000000003</v>
      </c>
      <c r="F43" s="36">
        <v>20.66</v>
      </c>
      <c r="G43" s="231">
        <v>156.81</v>
      </c>
      <c r="H43" s="231">
        <v>33.18</v>
      </c>
      <c r="I43" s="231">
        <v>6.91</v>
      </c>
      <c r="J43" s="36" t="s">
        <v>257</v>
      </c>
    </row>
    <row r="44" spans="1:10" x14ac:dyDescent="0.25">
      <c r="A44" s="33" t="s">
        <v>10</v>
      </c>
      <c r="B44" s="36">
        <v>21.53</v>
      </c>
      <c r="C44" s="36">
        <v>9.5299999999999994</v>
      </c>
      <c r="D44" s="36">
        <v>25.72</v>
      </c>
      <c r="E44" s="231">
        <v>45.02</v>
      </c>
      <c r="F44" s="36">
        <v>29.42</v>
      </c>
      <c r="G44" s="231">
        <v>223.34</v>
      </c>
      <c r="H44" s="231">
        <v>41.5</v>
      </c>
      <c r="I44" s="231">
        <v>10.4</v>
      </c>
      <c r="J44" s="36" t="s">
        <v>257</v>
      </c>
    </row>
    <row r="45" spans="1:10" x14ac:dyDescent="0.25">
      <c r="A45" s="33" t="s">
        <v>11</v>
      </c>
      <c r="B45" s="36">
        <v>34.99</v>
      </c>
      <c r="C45" s="36">
        <v>17.260000000000002</v>
      </c>
      <c r="D45" s="36">
        <v>41.33</v>
      </c>
      <c r="E45" s="231">
        <v>67.28</v>
      </c>
      <c r="F45" s="36">
        <v>42.43</v>
      </c>
      <c r="G45" s="231">
        <v>326.83999999999997</v>
      </c>
      <c r="H45" s="231">
        <v>56.63</v>
      </c>
      <c r="I45" s="231">
        <v>15.29</v>
      </c>
      <c r="J45" s="36" t="s">
        <v>257</v>
      </c>
    </row>
    <row r="46" spans="1:10" x14ac:dyDescent="0.25">
      <c r="A46" s="33" t="s">
        <v>12</v>
      </c>
      <c r="B46" s="36">
        <v>46.71</v>
      </c>
      <c r="C46" s="36">
        <v>21.77</v>
      </c>
      <c r="D46" s="36">
        <v>48.95</v>
      </c>
      <c r="E46" s="231">
        <v>85.39</v>
      </c>
      <c r="F46" s="36">
        <v>51.66</v>
      </c>
      <c r="G46" s="231">
        <v>405.59</v>
      </c>
      <c r="H46" s="231">
        <v>70.77</v>
      </c>
      <c r="I46" s="231">
        <v>18.440000000000001</v>
      </c>
      <c r="J46" s="36" t="s">
        <v>257</v>
      </c>
    </row>
    <row r="47" spans="1:10" x14ac:dyDescent="0.25">
      <c r="A47" s="33" t="s">
        <v>13</v>
      </c>
      <c r="B47" s="36">
        <v>53.42</v>
      </c>
      <c r="C47" s="36">
        <v>20.83</v>
      </c>
      <c r="D47" s="36">
        <v>52.25</v>
      </c>
      <c r="E47" s="231">
        <v>90.26</v>
      </c>
      <c r="F47" s="36">
        <v>56.08</v>
      </c>
      <c r="G47" s="231">
        <v>446.78</v>
      </c>
      <c r="H47" s="231">
        <v>80.02</v>
      </c>
      <c r="I47" s="231">
        <v>20.399999999999999</v>
      </c>
      <c r="J47" s="36" t="s">
        <v>257</v>
      </c>
    </row>
    <row r="48" spans="1:10" x14ac:dyDescent="0.25">
      <c r="A48" s="33" t="s">
        <v>17</v>
      </c>
      <c r="B48" s="36">
        <v>46.21</v>
      </c>
      <c r="C48" s="36">
        <v>16.850000000000001</v>
      </c>
      <c r="D48" s="36">
        <v>41.75</v>
      </c>
      <c r="E48" s="231">
        <v>95.77</v>
      </c>
      <c r="F48" s="36">
        <v>50.65</v>
      </c>
      <c r="G48" s="231">
        <v>402</v>
      </c>
      <c r="H48" s="231">
        <v>71.760000000000005</v>
      </c>
      <c r="I48" s="231">
        <v>17.55</v>
      </c>
      <c r="J48" s="36" t="s">
        <v>257</v>
      </c>
    </row>
    <row r="49" spans="1:10" ht="15.75" thickBot="1" x14ac:dyDescent="0.3">
      <c r="A49" s="45" t="s">
        <v>15</v>
      </c>
      <c r="B49" s="77">
        <v>33.369999999999997</v>
      </c>
      <c r="C49" s="77">
        <v>11.37</v>
      </c>
      <c r="D49" s="77">
        <v>26.9</v>
      </c>
      <c r="E49" s="232">
        <v>46.08</v>
      </c>
      <c r="F49" s="77">
        <v>33.380000000000003</v>
      </c>
      <c r="G49" s="232">
        <v>291.8</v>
      </c>
      <c r="H49" s="232">
        <v>51.75</v>
      </c>
      <c r="I49" s="232">
        <v>11.55</v>
      </c>
      <c r="J49" s="77" t="s">
        <v>257</v>
      </c>
    </row>
    <row r="50" spans="1:10" ht="16.5" thickTop="1" thickBot="1" x14ac:dyDescent="0.3">
      <c r="A50" s="211" t="s">
        <v>176</v>
      </c>
      <c r="B50" s="228">
        <f t="shared" ref="B50:I50" si="3">SUM(B38:B49)</f>
        <v>307.29000000000002</v>
      </c>
      <c r="C50" s="228">
        <f t="shared" si="3"/>
        <v>122.53</v>
      </c>
      <c r="D50" s="228">
        <f t="shared" si="3"/>
        <v>295.27</v>
      </c>
      <c r="E50" s="229">
        <f t="shared" si="3"/>
        <v>554.5</v>
      </c>
      <c r="F50" s="228">
        <f t="shared" si="3"/>
        <v>367.01</v>
      </c>
      <c r="G50" s="228">
        <f t="shared" si="3"/>
        <v>2777.2200000000003</v>
      </c>
      <c r="H50" s="228">
        <f t="shared" si="3"/>
        <v>507.31999999999994</v>
      </c>
      <c r="I50" s="233">
        <f t="shared" si="3"/>
        <v>120.63</v>
      </c>
      <c r="J50" s="212" t="s">
        <v>257</v>
      </c>
    </row>
    <row r="51" spans="1:10" ht="15.75" thickTop="1" x14ac:dyDescent="0.25"/>
  </sheetData>
  <mergeCells count="7">
    <mergeCell ref="A20:F20"/>
    <mergeCell ref="A14:D14"/>
    <mergeCell ref="A15:I15"/>
    <mergeCell ref="A1:N1"/>
    <mergeCell ref="A3:A4"/>
    <mergeCell ref="B3:M3"/>
    <mergeCell ref="N3:N4"/>
  </mergeCells>
  <printOptions horizontalCentered="1"/>
  <pageMargins left="0.45" right="0.45" top="0.5" bottom="0.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G23"/>
  <sheetViews>
    <sheetView rightToLeft="1" view="pageBreakPreview" zoomScaleSheetLayoutView="100" workbookViewId="0">
      <selection activeCell="C8" sqref="C8"/>
    </sheetView>
  </sheetViews>
  <sheetFormatPr defaultColWidth="13.85546875" defaultRowHeight="21" x14ac:dyDescent="0.55000000000000004"/>
  <cols>
    <col min="1" max="1" width="22.28515625" style="13" customWidth="1"/>
    <col min="2" max="2" width="15.5703125" style="13" customWidth="1"/>
    <col min="3" max="4" width="15.5703125" customWidth="1"/>
    <col min="5" max="5" width="0.85546875" customWidth="1"/>
    <col min="6" max="6" width="16.140625" customWidth="1"/>
    <col min="7" max="7" width="15.5703125" customWidth="1"/>
  </cols>
  <sheetData>
    <row r="1" spans="1:7" ht="33.75" customHeight="1" x14ac:dyDescent="0.25">
      <c r="A1" s="966" t="s">
        <v>509</v>
      </c>
      <c r="B1" s="966"/>
      <c r="C1" s="966"/>
      <c r="D1" s="966"/>
      <c r="E1" s="966"/>
      <c r="F1" s="966"/>
      <c r="G1" s="966"/>
    </row>
    <row r="2" spans="1:7" s="104" customFormat="1" ht="20.25" customHeight="1" x14ac:dyDescent="0.25">
      <c r="A2" s="908" t="s">
        <v>303</v>
      </c>
      <c r="B2" s="908"/>
      <c r="C2" s="908"/>
      <c r="D2" s="908"/>
      <c r="E2" s="908"/>
      <c r="F2" s="908"/>
      <c r="G2" s="908"/>
    </row>
    <row r="3" spans="1:7" ht="5.25" customHeight="1" thickBot="1" x14ac:dyDescent="0.6"/>
    <row r="4" spans="1:7" s="14" customFormat="1" ht="31.5" customHeight="1" thickTop="1" x14ac:dyDescent="0.25">
      <c r="A4" s="917" t="s">
        <v>41</v>
      </c>
      <c r="B4" s="917" t="s">
        <v>42</v>
      </c>
      <c r="C4" s="950" t="s">
        <v>552</v>
      </c>
      <c r="D4" s="950"/>
      <c r="E4" s="716"/>
      <c r="F4" s="950" t="s">
        <v>510</v>
      </c>
      <c r="G4" s="950"/>
    </row>
    <row r="5" spans="1:7" s="14" customFormat="1" ht="29.25" customHeight="1" x14ac:dyDescent="0.25">
      <c r="A5" s="918"/>
      <c r="B5" s="948"/>
      <c r="C5" s="791" t="s">
        <v>43</v>
      </c>
      <c r="D5" s="791" t="s">
        <v>324</v>
      </c>
      <c r="E5" s="792"/>
      <c r="F5" s="791" t="s">
        <v>43</v>
      </c>
      <c r="G5" s="791" t="s">
        <v>324</v>
      </c>
    </row>
    <row r="6" spans="1:7" s="15" customFormat="1" ht="30.75" customHeight="1" x14ac:dyDescent="0.25">
      <c r="A6" s="963" t="s">
        <v>44</v>
      </c>
      <c r="B6" s="49" t="s">
        <v>22</v>
      </c>
      <c r="C6" s="55">
        <v>296.86</v>
      </c>
      <c r="D6" s="55">
        <v>1.75</v>
      </c>
      <c r="E6" s="54"/>
      <c r="F6" s="55">
        <v>318.88</v>
      </c>
      <c r="G6" s="55">
        <v>6.6509999999999998</v>
      </c>
    </row>
    <row r="7" spans="1:7" s="15" customFormat="1" ht="30.75" customHeight="1" x14ac:dyDescent="0.25">
      <c r="A7" s="964"/>
      <c r="B7" s="50" t="s">
        <v>35</v>
      </c>
      <c r="C7" s="57">
        <v>120.4</v>
      </c>
      <c r="D7" s="57">
        <v>0.92</v>
      </c>
      <c r="E7" s="56"/>
      <c r="F7" s="57">
        <v>123.89</v>
      </c>
      <c r="G7" s="57">
        <v>1.3939999999999999</v>
      </c>
    </row>
    <row r="8" spans="1:7" s="15" customFormat="1" ht="30.75" customHeight="1" x14ac:dyDescent="0.25">
      <c r="A8" s="964"/>
      <c r="B8" s="50" t="s">
        <v>34</v>
      </c>
      <c r="C8" s="57">
        <v>41.85</v>
      </c>
      <c r="D8" s="57">
        <v>0</v>
      </c>
      <c r="E8" s="56"/>
      <c r="F8" s="57">
        <v>43.34</v>
      </c>
      <c r="G8" s="57">
        <v>1.3240000000000001</v>
      </c>
    </row>
    <row r="9" spans="1:7" s="15" customFormat="1" ht="30.75" customHeight="1" x14ac:dyDescent="0.25">
      <c r="A9" s="964"/>
      <c r="B9" s="51" t="s">
        <v>36</v>
      </c>
      <c r="C9" s="59">
        <v>41.63</v>
      </c>
      <c r="D9" s="385">
        <v>0</v>
      </c>
      <c r="E9" s="58"/>
      <c r="F9" s="59">
        <v>41.8</v>
      </c>
      <c r="G9" s="385">
        <v>0</v>
      </c>
    </row>
    <row r="10" spans="1:7" s="15" customFormat="1" ht="30.75" customHeight="1" x14ac:dyDescent="0.25">
      <c r="A10" s="965"/>
      <c r="B10" s="53" t="s">
        <v>167</v>
      </c>
      <c r="C10" s="118"/>
      <c r="D10" s="61">
        <f>SUM(D6:D9)</f>
        <v>2.67</v>
      </c>
      <c r="E10" s="60"/>
      <c r="F10" s="118"/>
      <c r="G10" s="61">
        <f>SUM(G6:G9)</f>
        <v>9.3689999999999998</v>
      </c>
    </row>
    <row r="11" spans="1:7" s="15" customFormat="1" ht="30.75" customHeight="1" x14ac:dyDescent="0.25">
      <c r="A11" s="52" t="s">
        <v>179</v>
      </c>
      <c r="B11" s="52" t="s">
        <v>32</v>
      </c>
      <c r="C11" s="64">
        <v>487.64</v>
      </c>
      <c r="D11" s="388">
        <v>1.91</v>
      </c>
      <c r="E11" s="63"/>
      <c r="F11" s="64">
        <v>494.82</v>
      </c>
      <c r="G11" s="388">
        <v>2.968</v>
      </c>
    </row>
    <row r="12" spans="1:7" s="15" customFormat="1" ht="30.75" customHeight="1" x14ac:dyDescent="0.25">
      <c r="A12" s="53" t="s">
        <v>45</v>
      </c>
      <c r="B12" s="53" t="s">
        <v>46</v>
      </c>
      <c r="C12" s="66">
        <v>108.24</v>
      </c>
      <c r="D12" s="61">
        <v>0.15</v>
      </c>
      <c r="E12" s="65"/>
      <c r="F12" s="61">
        <v>108.6</v>
      </c>
      <c r="G12" s="61">
        <v>0.15</v>
      </c>
    </row>
    <row r="13" spans="1:7" s="15" customFormat="1" ht="30.75" customHeight="1" x14ac:dyDescent="0.25">
      <c r="A13" s="963" t="s">
        <v>635</v>
      </c>
      <c r="B13" s="49" t="s">
        <v>33</v>
      </c>
      <c r="C13" s="55">
        <v>473.26</v>
      </c>
      <c r="D13" s="386">
        <v>1.55</v>
      </c>
      <c r="E13" s="54"/>
      <c r="F13" s="55">
        <v>478.19</v>
      </c>
      <c r="G13" s="386">
        <v>1.9</v>
      </c>
    </row>
    <row r="14" spans="1:7" s="15" customFormat="1" ht="30.75" customHeight="1" x14ac:dyDescent="0.25">
      <c r="A14" s="964"/>
      <c r="B14" s="51" t="s">
        <v>25</v>
      </c>
      <c r="C14" s="59">
        <v>93.62</v>
      </c>
      <c r="D14" s="59">
        <v>0.38</v>
      </c>
      <c r="E14" s="67"/>
      <c r="F14" s="59">
        <v>101.58</v>
      </c>
      <c r="G14" s="59">
        <v>1.696</v>
      </c>
    </row>
    <row r="15" spans="1:7" s="15" customFormat="1" ht="30.75" customHeight="1" x14ac:dyDescent="0.25">
      <c r="A15" s="965"/>
      <c r="B15" s="53" t="s">
        <v>167</v>
      </c>
      <c r="C15" s="118"/>
      <c r="D15" s="61">
        <f>SUM(D13:D14)</f>
        <v>1.9300000000000002</v>
      </c>
      <c r="E15" s="60"/>
      <c r="F15" s="118"/>
      <c r="G15" s="61">
        <f>SUM(G13:G14)</f>
        <v>3.5960000000000001</v>
      </c>
    </row>
    <row r="16" spans="1:7" s="15" customFormat="1" ht="30.75" customHeight="1" thickBot="1" x14ac:dyDescent="0.3">
      <c r="A16" s="962" t="s">
        <v>295</v>
      </c>
      <c r="B16" s="962"/>
      <c r="C16" s="302"/>
      <c r="D16" s="387">
        <f>D6+D7+D8+D9+D11+D12+D15</f>
        <v>6.66</v>
      </c>
      <c r="E16" s="303"/>
      <c r="F16" s="302"/>
      <c r="G16" s="387">
        <f>G6+G7+G8+G9+G11+G12+G15</f>
        <v>16.082999999999998</v>
      </c>
    </row>
    <row r="17" spans="1:7" s="16" customFormat="1" ht="5.25" customHeight="1" thickTop="1" x14ac:dyDescent="0.25">
      <c r="A17" s="84"/>
      <c r="B17" s="84"/>
      <c r="C17" s="62"/>
      <c r="D17" s="62"/>
      <c r="E17" s="62"/>
      <c r="F17" s="76"/>
      <c r="G17" s="64"/>
    </row>
    <row r="18" spans="1:7" s="15" customFormat="1" ht="15" customHeight="1" x14ac:dyDescent="0.25">
      <c r="A18" s="246" t="s">
        <v>2</v>
      </c>
      <c r="B18" s="246"/>
      <c r="C18" s="17"/>
      <c r="D18" s="17"/>
      <c r="E18" s="17"/>
      <c r="F18" s="17"/>
      <c r="G18" s="17"/>
    </row>
    <row r="19" spans="1:7" s="15" customFormat="1" ht="13.5" customHeight="1" x14ac:dyDescent="0.25">
      <c r="A19" s="958"/>
      <c r="B19" s="958"/>
      <c r="C19" s="958"/>
      <c r="D19" s="958"/>
      <c r="E19" s="958"/>
      <c r="F19" s="246"/>
      <c r="G19" s="17"/>
    </row>
    <row r="20" spans="1:7" s="15" customFormat="1" ht="12.75" customHeight="1" x14ac:dyDescent="0.25">
      <c r="B20" s="246"/>
      <c r="C20" s="246"/>
      <c r="D20" s="246"/>
      <c r="E20" s="246"/>
      <c r="F20" s="246"/>
      <c r="G20" s="17"/>
    </row>
    <row r="21" spans="1:7" ht="15" customHeight="1" x14ac:dyDescent="0.25">
      <c r="A21" s="246"/>
      <c r="B21" s="246"/>
      <c r="C21" s="246"/>
      <c r="D21" s="246"/>
      <c r="E21" s="246"/>
      <c r="F21" s="18"/>
      <c r="G21" s="9"/>
    </row>
    <row r="22" spans="1:7" ht="18" customHeight="1" x14ac:dyDescent="0.25">
      <c r="A22" s="905" t="s">
        <v>462</v>
      </c>
      <c r="B22" s="905"/>
      <c r="C22" s="905"/>
      <c r="D22" s="905"/>
      <c r="E22" s="251"/>
      <c r="F22" s="30"/>
      <c r="G22" s="590">
        <v>21</v>
      </c>
    </row>
    <row r="23" spans="1:7" x14ac:dyDescent="0.55000000000000004">
      <c r="C23" s="961"/>
      <c r="D23" s="961"/>
      <c r="E23" s="238"/>
    </row>
  </sheetData>
  <mergeCells count="12">
    <mergeCell ref="A1:G1"/>
    <mergeCell ref="A2:G2"/>
    <mergeCell ref="A4:A5"/>
    <mergeCell ref="B4:B5"/>
    <mergeCell ref="C4:D4"/>
    <mergeCell ref="F4:G4"/>
    <mergeCell ref="C23:D23"/>
    <mergeCell ref="A19:E19"/>
    <mergeCell ref="A16:B16"/>
    <mergeCell ref="A6:A10"/>
    <mergeCell ref="A13:A15"/>
    <mergeCell ref="A22:D22"/>
  </mergeCells>
  <printOptions horizontalCentered="1"/>
  <pageMargins left="0.45" right="0.45" top="0.5" bottom="0.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AH23"/>
  <sheetViews>
    <sheetView rightToLeft="1" view="pageBreakPreview" zoomScaleNormal="100" zoomScaleSheetLayoutView="100" workbookViewId="0">
      <selection activeCell="G11" sqref="G11"/>
    </sheetView>
  </sheetViews>
  <sheetFormatPr defaultColWidth="8.7109375" defaultRowHeight="15" x14ac:dyDescent="0.25"/>
  <cols>
    <col min="1" max="1" width="13.5703125" customWidth="1"/>
    <col min="2" max="13" width="7.28515625" customWidth="1"/>
    <col min="14" max="16" width="10" customWidth="1"/>
    <col min="17" max="17" width="16" customWidth="1"/>
    <col min="31" max="31" width="9.140625" customWidth="1"/>
    <col min="32" max="32" width="13.140625" customWidth="1"/>
    <col min="34" max="34" width="10.42578125" bestFit="1" customWidth="1"/>
  </cols>
  <sheetData>
    <row r="1" spans="1:34" ht="31.5" customHeight="1" x14ac:dyDescent="0.25">
      <c r="A1" s="907" t="s">
        <v>551</v>
      </c>
      <c r="B1" s="907"/>
      <c r="C1" s="907"/>
      <c r="D1" s="907"/>
      <c r="E1" s="907"/>
      <c r="F1" s="907"/>
      <c r="G1" s="907"/>
      <c r="H1" s="907"/>
      <c r="I1" s="907"/>
      <c r="J1" s="907"/>
      <c r="K1" s="907"/>
      <c r="L1" s="907"/>
      <c r="M1" s="907"/>
      <c r="N1" s="907"/>
      <c r="O1" s="907"/>
      <c r="P1" s="907"/>
    </row>
    <row r="2" spans="1:34" ht="27.75" customHeight="1" thickBot="1" x14ac:dyDescent="0.3">
      <c r="A2" s="121" t="s">
        <v>330</v>
      </c>
      <c r="B2" s="121"/>
      <c r="C2" s="121"/>
      <c r="D2" s="121"/>
      <c r="E2" s="121"/>
      <c r="F2" s="121"/>
      <c r="G2" s="121"/>
      <c r="H2" s="121"/>
      <c r="I2" s="121"/>
      <c r="J2" s="121"/>
      <c r="O2" s="253"/>
      <c r="P2" s="253"/>
      <c r="Q2" s="253"/>
    </row>
    <row r="3" spans="1:34" ht="34.5" customHeight="1" thickTop="1" x14ac:dyDescent="0.25">
      <c r="A3" s="917" t="s">
        <v>0</v>
      </c>
      <c r="B3" s="950" t="s">
        <v>395</v>
      </c>
      <c r="C3" s="950"/>
      <c r="D3" s="950"/>
      <c r="E3" s="950"/>
      <c r="F3" s="950"/>
      <c r="G3" s="950"/>
      <c r="H3" s="950"/>
      <c r="I3" s="950"/>
      <c r="J3" s="950"/>
      <c r="K3" s="950"/>
      <c r="L3" s="950"/>
      <c r="M3" s="950"/>
      <c r="N3" s="959" t="s">
        <v>21</v>
      </c>
      <c r="O3" s="959" t="s">
        <v>445</v>
      </c>
      <c r="P3" s="959" t="s">
        <v>636</v>
      </c>
      <c r="Q3" s="337"/>
    </row>
    <row r="4" spans="1:34" ht="32.25" customHeight="1" x14ac:dyDescent="0.25">
      <c r="A4" s="918"/>
      <c r="B4" s="790" t="s">
        <v>379</v>
      </c>
      <c r="C4" s="790" t="s">
        <v>38</v>
      </c>
      <c r="D4" s="790" t="s">
        <v>159</v>
      </c>
      <c r="E4" s="793" t="s">
        <v>40</v>
      </c>
      <c r="F4" s="793" t="s">
        <v>8</v>
      </c>
      <c r="G4" s="793" t="s">
        <v>16</v>
      </c>
      <c r="H4" s="793" t="s">
        <v>10</v>
      </c>
      <c r="I4" s="793" t="s">
        <v>11</v>
      </c>
      <c r="J4" s="793" t="s">
        <v>12</v>
      </c>
      <c r="K4" s="793" t="s">
        <v>13</v>
      </c>
      <c r="L4" s="793" t="s">
        <v>17</v>
      </c>
      <c r="M4" s="793" t="s">
        <v>15</v>
      </c>
      <c r="N4" s="960"/>
      <c r="O4" s="960"/>
      <c r="P4" s="960"/>
      <c r="Q4" s="338"/>
    </row>
    <row r="5" spans="1:34" ht="25.5" customHeight="1" x14ac:dyDescent="0.25">
      <c r="A5" s="254" t="s">
        <v>348</v>
      </c>
      <c r="B5" s="522">
        <v>215</v>
      </c>
      <c r="C5" s="522">
        <v>244</v>
      </c>
      <c r="D5" s="522">
        <v>548</v>
      </c>
      <c r="E5" s="522">
        <v>822</v>
      </c>
      <c r="F5" s="522">
        <v>614</v>
      </c>
      <c r="G5" s="522">
        <v>883</v>
      </c>
      <c r="H5" s="522">
        <v>1100</v>
      </c>
      <c r="I5" s="522">
        <v>1008</v>
      </c>
      <c r="J5" s="522">
        <v>533</v>
      </c>
      <c r="K5" s="522">
        <v>399</v>
      </c>
      <c r="L5" s="522">
        <v>424</v>
      </c>
      <c r="M5" s="522">
        <v>414</v>
      </c>
      <c r="N5" s="857">
        <f t="shared" ref="N5:N20" si="0">SUM(B5:M5)</f>
        <v>7204</v>
      </c>
      <c r="O5" s="492">
        <f>N5/12</f>
        <v>600.33333333333337</v>
      </c>
      <c r="P5" s="398">
        <v>18.932112</v>
      </c>
      <c r="Q5" s="339"/>
      <c r="R5" s="522">
        <v>215</v>
      </c>
      <c r="S5" s="522">
        <v>244</v>
      </c>
      <c r="T5" s="522">
        <v>548</v>
      </c>
      <c r="U5" s="522">
        <v>822</v>
      </c>
      <c r="V5" s="522">
        <v>614</v>
      </c>
      <c r="W5" s="522">
        <v>883</v>
      </c>
      <c r="X5" s="522">
        <v>1100</v>
      </c>
      <c r="Y5" s="522">
        <v>1008</v>
      </c>
      <c r="Z5" s="522">
        <v>533</v>
      </c>
      <c r="AA5" s="522">
        <v>399</v>
      </c>
      <c r="AB5" s="522">
        <v>424</v>
      </c>
      <c r="AC5" s="522">
        <v>414</v>
      </c>
      <c r="AD5" s="6">
        <f t="shared" ref="AD5:AD20" si="1">SUM(R5:AC5)</f>
        <v>7204</v>
      </c>
      <c r="AE5" s="495">
        <f>AD5/12</f>
        <v>600.33333333333337</v>
      </c>
      <c r="AF5">
        <f>AD5*60*60*24*365</f>
        <v>227185344000</v>
      </c>
      <c r="AG5">
        <f>AF5/1000000000</f>
        <v>227.18534399999999</v>
      </c>
      <c r="AH5" s="7">
        <f>AG5/12</f>
        <v>18.932112</v>
      </c>
    </row>
    <row r="6" spans="1:34" ht="25.5" customHeight="1" x14ac:dyDescent="0.25">
      <c r="A6" s="397" t="s">
        <v>349</v>
      </c>
      <c r="B6" s="523">
        <v>428</v>
      </c>
      <c r="C6" s="523">
        <v>365</v>
      </c>
      <c r="D6" s="523">
        <v>320</v>
      </c>
      <c r="E6" s="523">
        <v>246</v>
      </c>
      <c r="F6" s="523">
        <v>244</v>
      </c>
      <c r="G6" s="523">
        <v>262</v>
      </c>
      <c r="H6" s="523">
        <v>203</v>
      </c>
      <c r="I6" s="523">
        <v>685</v>
      </c>
      <c r="J6" s="523">
        <v>508</v>
      </c>
      <c r="K6" s="523">
        <v>545</v>
      </c>
      <c r="L6" s="523">
        <v>684</v>
      </c>
      <c r="M6" s="523">
        <v>625</v>
      </c>
      <c r="N6" s="858">
        <f t="shared" si="0"/>
        <v>5115</v>
      </c>
      <c r="O6" s="555">
        <f t="shared" ref="O6:O18" si="2">N6/12</f>
        <v>426.25</v>
      </c>
      <c r="P6" s="558">
        <v>13.442219999999999</v>
      </c>
      <c r="Q6" s="340"/>
      <c r="R6" s="523">
        <v>428</v>
      </c>
      <c r="S6" s="523">
        <v>365</v>
      </c>
      <c r="T6" s="523">
        <v>320</v>
      </c>
      <c r="U6" s="523">
        <v>246</v>
      </c>
      <c r="V6" s="523">
        <v>244</v>
      </c>
      <c r="W6" s="523">
        <v>262</v>
      </c>
      <c r="X6" s="523">
        <v>203</v>
      </c>
      <c r="Y6" s="523">
        <v>685</v>
      </c>
      <c r="Z6" s="523">
        <v>508</v>
      </c>
      <c r="AA6" s="523">
        <v>545</v>
      </c>
      <c r="AB6" s="523">
        <v>684</v>
      </c>
      <c r="AC6" s="523">
        <v>625</v>
      </c>
      <c r="AD6" s="6">
        <f t="shared" si="1"/>
        <v>5115</v>
      </c>
      <c r="AE6" s="495">
        <f t="shared" ref="AE6:AE20" si="3">AD6/12</f>
        <v>426.25</v>
      </c>
      <c r="AF6">
        <f t="shared" ref="AF6:AF20" si="4">AD6*60*60*24*365</f>
        <v>161306640000</v>
      </c>
      <c r="AG6">
        <f t="shared" ref="AG6:AG20" si="5">AF6/1000000000</f>
        <v>161.30663999999999</v>
      </c>
      <c r="AH6" s="7">
        <f t="shared" ref="AH6:AH20" si="6">AG6/12</f>
        <v>13.442219999999999</v>
      </c>
    </row>
    <row r="7" spans="1:34" ht="25.5" customHeight="1" x14ac:dyDescent="0.25">
      <c r="A7" s="334" t="s">
        <v>350</v>
      </c>
      <c r="B7" s="522">
        <v>8</v>
      </c>
      <c r="C7" s="522">
        <v>31</v>
      </c>
      <c r="D7" s="522">
        <v>84</v>
      </c>
      <c r="E7" s="522">
        <v>218</v>
      </c>
      <c r="F7" s="522">
        <v>346</v>
      </c>
      <c r="G7" s="522">
        <v>297</v>
      </c>
      <c r="H7" s="522">
        <v>294</v>
      </c>
      <c r="I7" s="522">
        <v>205</v>
      </c>
      <c r="J7" s="522">
        <v>63</v>
      </c>
      <c r="K7" s="522">
        <v>42</v>
      </c>
      <c r="L7" s="522">
        <v>34</v>
      </c>
      <c r="M7" s="522">
        <v>5</v>
      </c>
      <c r="N7" s="857">
        <f t="shared" si="0"/>
        <v>1627</v>
      </c>
      <c r="O7" s="556">
        <f t="shared" si="2"/>
        <v>135.58333333333334</v>
      </c>
      <c r="P7" s="559">
        <v>4.2757560000000003</v>
      </c>
      <c r="Q7" s="341"/>
      <c r="R7" s="522">
        <v>8</v>
      </c>
      <c r="S7" s="522">
        <v>31</v>
      </c>
      <c r="T7" s="522">
        <v>84</v>
      </c>
      <c r="U7" s="522">
        <v>218</v>
      </c>
      <c r="V7" s="522">
        <v>346</v>
      </c>
      <c r="W7" s="522">
        <v>297</v>
      </c>
      <c r="X7" s="522">
        <v>294</v>
      </c>
      <c r="Y7" s="522">
        <v>205</v>
      </c>
      <c r="Z7" s="522">
        <v>63</v>
      </c>
      <c r="AA7" s="522">
        <v>42</v>
      </c>
      <c r="AB7" s="522">
        <v>34</v>
      </c>
      <c r="AC7" s="522">
        <v>5</v>
      </c>
      <c r="AD7" s="6">
        <f t="shared" si="1"/>
        <v>1627</v>
      </c>
      <c r="AE7" s="495">
        <f t="shared" si="3"/>
        <v>135.58333333333334</v>
      </c>
      <c r="AF7">
        <f t="shared" ref="AF7:AF14" si="7">AD7*60*60*24*365</f>
        <v>51309072000</v>
      </c>
      <c r="AG7">
        <f t="shared" ref="AG7:AG14" si="8">AF7/1000000000</f>
        <v>51.309072</v>
      </c>
      <c r="AH7" s="7">
        <f t="shared" ref="AH7:AH14" si="9">AG7/12</f>
        <v>4.2757560000000003</v>
      </c>
    </row>
    <row r="8" spans="1:34" ht="25.5" customHeight="1" x14ac:dyDescent="0.25">
      <c r="A8" s="397" t="s">
        <v>351</v>
      </c>
      <c r="B8" s="523">
        <v>143</v>
      </c>
      <c r="C8" s="523">
        <v>72</v>
      </c>
      <c r="D8" s="523">
        <v>65</v>
      </c>
      <c r="E8" s="523">
        <v>72</v>
      </c>
      <c r="F8" s="523">
        <v>66</v>
      </c>
      <c r="G8" s="523">
        <v>82</v>
      </c>
      <c r="H8" s="523">
        <v>98</v>
      </c>
      <c r="I8" s="523">
        <v>77</v>
      </c>
      <c r="J8" s="523">
        <v>76</v>
      </c>
      <c r="K8" s="523">
        <v>157</v>
      </c>
      <c r="L8" s="523">
        <v>166</v>
      </c>
      <c r="M8" s="523">
        <v>139</v>
      </c>
      <c r="N8" s="858">
        <f t="shared" si="0"/>
        <v>1213</v>
      </c>
      <c r="O8" s="557">
        <f t="shared" si="2"/>
        <v>101.08333333333333</v>
      </c>
      <c r="P8" s="560">
        <v>3.187764</v>
      </c>
      <c r="Q8" s="340"/>
      <c r="R8" s="523">
        <v>143</v>
      </c>
      <c r="S8" s="523">
        <v>72</v>
      </c>
      <c r="T8" s="523">
        <v>65</v>
      </c>
      <c r="U8" s="523">
        <v>72</v>
      </c>
      <c r="V8" s="523">
        <v>66</v>
      </c>
      <c r="W8" s="523">
        <v>82</v>
      </c>
      <c r="X8" s="523">
        <v>98</v>
      </c>
      <c r="Y8" s="523">
        <v>77</v>
      </c>
      <c r="Z8" s="523">
        <v>76</v>
      </c>
      <c r="AA8" s="523">
        <v>157</v>
      </c>
      <c r="AB8" s="523">
        <v>166</v>
      </c>
      <c r="AC8" s="523">
        <v>139</v>
      </c>
      <c r="AD8" s="6">
        <f t="shared" si="1"/>
        <v>1213</v>
      </c>
      <c r="AE8" s="495">
        <f t="shared" si="3"/>
        <v>101.08333333333333</v>
      </c>
      <c r="AF8">
        <f t="shared" si="7"/>
        <v>38253168000</v>
      </c>
      <c r="AG8">
        <f t="shared" si="8"/>
        <v>38.253168000000002</v>
      </c>
      <c r="AH8" s="7">
        <f t="shared" si="9"/>
        <v>3.187764</v>
      </c>
    </row>
    <row r="9" spans="1:34" ht="25.5" customHeight="1" x14ac:dyDescent="0.25">
      <c r="A9" s="254" t="s">
        <v>354</v>
      </c>
      <c r="B9" s="522">
        <v>0</v>
      </c>
      <c r="C9" s="522">
        <v>0</v>
      </c>
      <c r="D9" s="522">
        <v>24</v>
      </c>
      <c r="E9" s="522">
        <v>106</v>
      </c>
      <c r="F9" s="522">
        <v>67</v>
      </c>
      <c r="G9" s="522">
        <v>581</v>
      </c>
      <c r="H9" s="522">
        <v>627</v>
      </c>
      <c r="I9" s="522">
        <v>923</v>
      </c>
      <c r="J9" s="522">
        <v>230</v>
      </c>
      <c r="K9" s="522">
        <v>0</v>
      </c>
      <c r="L9" s="522">
        <v>0</v>
      </c>
      <c r="M9" s="522">
        <v>0</v>
      </c>
      <c r="N9" s="857">
        <f t="shared" si="0"/>
        <v>2558</v>
      </c>
      <c r="O9" s="492">
        <f t="shared" si="2"/>
        <v>213.16666666666666</v>
      </c>
      <c r="P9" s="398">
        <v>6.7224240000000002</v>
      </c>
      <c r="Q9" s="340"/>
      <c r="R9" s="522">
        <v>0</v>
      </c>
      <c r="S9" s="522">
        <v>0</v>
      </c>
      <c r="T9" s="522">
        <v>24</v>
      </c>
      <c r="U9" s="522">
        <v>106</v>
      </c>
      <c r="V9" s="522">
        <v>67</v>
      </c>
      <c r="W9" s="522">
        <v>581</v>
      </c>
      <c r="X9" s="522">
        <v>627</v>
      </c>
      <c r="Y9" s="522">
        <v>923</v>
      </c>
      <c r="Z9" s="522">
        <v>230</v>
      </c>
      <c r="AA9" s="522">
        <v>0</v>
      </c>
      <c r="AB9" s="522">
        <v>0</v>
      </c>
      <c r="AC9" s="522">
        <v>0</v>
      </c>
      <c r="AD9" s="6">
        <f t="shared" si="1"/>
        <v>2558</v>
      </c>
      <c r="AE9" s="495">
        <f t="shared" si="3"/>
        <v>213.16666666666666</v>
      </c>
      <c r="AF9">
        <f t="shared" si="7"/>
        <v>80669088000</v>
      </c>
      <c r="AG9">
        <f t="shared" si="8"/>
        <v>80.669088000000002</v>
      </c>
      <c r="AH9" s="7">
        <f t="shared" si="9"/>
        <v>6.7224240000000002</v>
      </c>
    </row>
    <row r="10" spans="1:34" ht="25.5" customHeight="1" x14ac:dyDescent="0.25">
      <c r="A10" s="397" t="s">
        <v>355</v>
      </c>
      <c r="B10" s="523">
        <v>80</v>
      </c>
      <c r="C10" s="523">
        <v>98</v>
      </c>
      <c r="D10" s="523">
        <v>96</v>
      </c>
      <c r="E10" s="523">
        <v>92</v>
      </c>
      <c r="F10" s="523">
        <v>95</v>
      </c>
      <c r="G10" s="523">
        <v>98</v>
      </c>
      <c r="H10" s="523">
        <v>72</v>
      </c>
      <c r="I10" s="523">
        <v>53</v>
      </c>
      <c r="J10" s="523">
        <v>60</v>
      </c>
      <c r="K10" s="523">
        <v>40</v>
      </c>
      <c r="L10" s="523">
        <v>28</v>
      </c>
      <c r="M10" s="523">
        <v>9</v>
      </c>
      <c r="N10" s="858">
        <f t="shared" si="0"/>
        <v>821</v>
      </c>
      <c r="O10" s="555">
        <f t="shared" si="2"/>
        <v>68.416666666666671</v>
      </c>
      <c r="P10" s="558">
        <v>2.1575880000000001</v>
      </c>
      <c r="Q10" s="340"/>
      <c r="R10" s="523">
        <v>80</v>
      </c>
      <c r="S10" s="523">
        <v>98</v>
      </c>
      <c r="T10" s="523">
        <v>96</v>
      </c>
      <c r="U10" s="523">
        <v>92</v>
      </c>
      <c r="V10" s="523">
        <v>95</v>
      </c>
      <c r="W10" s="523">
        <v>98</v>
      </c>
      <c r="X10" s="523">
        <v>72</v>
      </c>
      <c r="Y10" s="523">
        <v>53</v>
      </c>
      <c r="Z10" s="523">
        <v>60</v>
      </c>
      <c r="AA10" s="523">
        <v>40</v>
      </c>
      <c r="AB10" s="523">
        <v>28</v>
      </c>
      <c r="AC10" s="523">
        <v>9</v>
      </c>
      <c r="AD10" s="6">
        <f t="shared" si="1"/>
        <v>821</v>
      </c>
      <c r="AE10" s="495">
        <f t="shared" si="3"/>
        <v>68.416666666666671</v>
      </c>
      <c r="AF10">
        <f t="shared" si="7"/>
        <v>25891056000</v>
      </c>
      <c r="AG10">
        <f t="shared" si="8"/>
        <v>25.891055999999999</v>
      </c>
      <c r="AH10" s="7">
        <f t="shared" si="9"/>
        <v>2.1575880000000001</v>
      </c>
    </row>
    <row r="11" spans="1:34" ht="25.5" customHeight="1" x14ac:dyDescent="0.25">
      <c r="A11" s="254" t="s">
        <v>352</v>
      </c>
      <c r="B11" s="522">
        <v>5</v>
      </c>
      <c r="C11" s="522">
        <v>7</v>
      </c>
      <c r="D11" s="522">
        <v>8</v>
      </c>
      <c r="E11" s="522">
        <v>6</v>
      </c>
      <c r="F11" s="522">
        <v>43</v>
      </c>
      <c r="G11" s="522">
        <v>18</v>
      </c>
      <c r="H11" s="522">
        <v>4</v>
      </c>
      <c r="I11" s="522">
        <v>23</v>
      </c>
      <c r="J11" s="522">
        <v>1</v>
      </c>
      <c r="K11" s="522">
        <v>1</v>
      </c>
      <c r="L11" s="522">
        <v>1</v>
      </c>
      <c r="M11" s="522">
        <v>1</v>
      </c>
      <c r="N11" s="857">
        <f t="shared" si="0"/>
        <v>118</v>
      </c>
      <c r="O11" s="556">
        <f t="shared" si="2"/>
        <v>9.8333333333333339</v>
      </c>
      <c r="P11" s="559">
        <v>0.31010399999999999</v>
      </c>
      <c r="Q11" s="340"/>
      <c r="R11" s="522">
        <v>5</v>
      </c>
      <c r="S11" s="522">
        <v>7</v>
      </c>
      <c r="T11" s="522">
        <v>8</v>
      </c>
      <c r="U11" s="522">
        <v>6</v>
      </c>
      <c r="V11" s="522">
        <v>43</v>
      </c>
      <c r="W11" s="522">
        <v>18</v>
      </c>
      <c r="X11" s="522">
        <v>4</v>
      </c>
      <c r="Y11" s="522">
        <v>23</v>
      </c>
      <c r="Z11" s="522">
        <v>1</v>
      </c>
      <c r="AA11" s="522">
        <v>1</v>
      </c>
      <c r="AB11" s="522">
        <v>1</v>
      </c>
      <c r="AC11" s="522">
        <v>1</v>
      </c>
      <c r="AD11" s="6">
        <f t="shared" si="1"/>
        <v>118</v>
      </c>
      <c r="AE11" s="495">
        <f t="shared" si="3"/>
        <v>9.8333333333333339</v>
      </c>
      <c r="AF11">
        <f t="shared" si="7"/>
        <v>3721248000</v>
      </c>
      <c r="AG11">
        <f t="shared" si="8"/>
        <v>3.7212480000000001</v>
      </c>
      <c r="AH11" s="7">
        <f t="shared" si="9"/>
        <v>0.31010399999999999</v>
      </c>
    </row>
    <row r="12" spans="1:34" ht="25.5" customHeight="1" x14ac:dyDescent="0.25">
      <c r="A12" s="397" t="s">
        <v>353</v>
      </c>
      <c r="B12" s="523">
        <v>8</v>
      </c>
      <c r="C12" s="523">
        <v>10</v>
      </c>
      <c r="D12" s="523">
        <v>13</v>
      </c>
      <c r="E12" s="523">
        <v>10</v>
      </c>
      <c r="F12" s="523">
        <v>10</v>
      </c>
      <c r="G12" s="523">
        <v>12</v>
      </c>
      <c r="H12" s="523">
        <v>11</v>
      </c>
      <c r="I12" s="523">
        <v>6</v>
      </c>
      <c r="J12" s="523">
        <v>6</v>
      </c>
      <c r="K12" s="523">
        <v>9</v>
      </c>
      <c r="L12" s="523">
        <v>8</v>
      </c>
      <c r="M12" s="523">
        <v>8</v>
      </c>
      <c r="N12" s="858">
        <f t="shared" si="0"/>
        <v>111</v>
      </c>
      <c r="O12" s="557">
        <f t="shared" si="2"/>
        <v>9.25</v>
      </c>
      <c r="P12" s="560">
        <v>0.29170800000000002</v>
      </c>
      <c r="Q12" s="340"/>
      <c r="R12" s="523">
        <v>8</v>
      </c>
      <c r="S12" s="523">
        <v>10</v>
      </c>
      <c r="T12" s="523">
        <v>13</v>
      </c>
      <c r="U12" s="523">
        <v>10</v>
      </c>
      <c r="V12" s="523">
        <v>10</v>
      </c>
      <c r="W12" s="523">
        <v>12</v>
      </c>
      <c r="X12" s="523">
        <v>11</v>
      </c>
      <c r="Y12" s="523">
        <v>6</v>
      </c>
      <c r="Z12" s="523">
        <v>6</v>
      </c>
      <c r="AA12" s="523">
        <v>9</v>
      </c>
      <c r="AB12" s="523">
        <v>8</v>
      </c>
      <c r="AC12" s="523">
        <v>8</v>
      </c>
      <c r="AD12" s="6">
        <f t="shared" si="1"/>
        <v>111</v>
      </c>
      <c r="AE12" s="495">
        <f t="shared" si="3"/>
        <v>9.25</v>
      </c>
      <c r="AF12">
        <f t="shared" si="7"/>
        <v>3500496000</v>
      </c>
      <c r="AG12">
        <f t="shared" si="8"/>
        <v>3.5004960000000001</v>
      </c>
      <c r="AH12" s="7">
        <f t="shared" si="9"/>
        <v>0.29170800000000002</v>
      </c>
    </row>
    <row r="13" spans="1:34" ht="25.5" customHeight="1" x14ac:dyDescent="0.25">
      <c r="A13" s="254" t="s">
        <v>356</v>
      </c>
      <c r="B13" s="522">
        <v>10</v>
      </c>
      <c r="C13" s="522">
        <v>23</v>
      </c>
      <c r="D13" s="522">
        <v>31</v>
      </c>
      <c r="E13" s="522">
        <v>93</v>
      </c>
      <c r="F13" s="522">
        <v>238</v>
      </c>
      <c r="G13" s="522">
        <v>204</v>
      </c>
      <c r="H13" s="522">
        <v>229</v>
      </c>
      <c r="I13" s="522">
        <v>250</v>
      </c>
      <c r="J13" s="522">
        <v>52</v>
      </c>
      <c r="K13" s="522">
        <v>69</v>
      </c>
      <c r="L13" s="522">
        <v>36</v>
      </c>
      <c r="M13" s="522">
        <v>17</v>
      </c>
      <c r="N13" s="857">
        <f t="shared" si="0"/>
        <v>1252</v>
      </c>
      <c r="O13" s="492">
        <f t="shared" si="2"/>
        <v>104.33333333333333</v>
      </c>
      <c r="P13" s="398">
        <v>3.2902559999999998</v>
      </c>
      <c r="Q13" s="340"/>
      <c r="R13" s="522">
        <v>10</v>
      </c>
      <c r="S13" s="522">
        <v>23</v>
      </c>
      <c r="T13" s="522">
        <v>31</v>
      </c>
      <c r="U13" s="522">
        <v>93</v>
      </c>
      <c r="V13" s="522">
        <v>238</v>
      </c>
      <c r="W13" s="522">
        <v>204</v>
      </c>
      <c r="X13" s="522">
        <v>229</v>
      </c>
      <c r="Y13" s="522">
        <v>250</v>
      </c>
      <c r="Z13" s="522">
        <v>52</v>
      </c>
      <c r="AA13" s="522">
        <v>69</v>
      </c>
      <c r="AB13" s="522">
        <v>36</v>
      </c>
      <c r="AC13" s="522">
        <v>17</v>
      </c>
      <c r="AD13" s="6">
        <f t="shared" si="1"/>
        <v>1252</v>
      </c>
      <c r="AE13" s="495">
        <f t="shared" si="3"/>
        <v>104.33333333333333</v>
      </c>
      <c r="AF13">
        <f t="shared" si="7"/>
        <v>39483072000</v>
      </c>
      <c r="AG13">
        <f t="shared" si="8"/>
        <v>39.483072</v>
      </c>
      <c r="AH13" s="7">
        <f t="shared" si="9"/>
        <v>3.2902559999999998</v>
      </c>
    </row>
    <row r="14" spans="1:34" ht="25.5" customHeight="1" x14ac:dyDescent="0.25">
      <c r="A14" s="335" t="s">
        <v>357</v>
      </c>
      <c r="B14" s="523">
        <v>84</v>
      </c>
      <c r="C14" s="523">
        <v>38</v>
      </c>
      <c r="D14" s="523">
        <v>29</v>
      </c>
      <c r="E14" s="523">
        <v>24</v>
      </c>
      <c r="F14" s="523">
        <v>23</v>
      </c>
      <c r="G14" s="523">
        <v>115</v>
      </c>
      <c r="H14" s="523">
        <v>127</v>
      </c>
      <c r="I14" s="523">
        <v>256</v>
      </c>
      <c r="J14" s="523">
        <v>80</v>
      </c>
      <c r="K14" s="523">
        <v>120</v>
      </c>
      <c r="L14" s="523">
        <v>118</v>
      </c>
      <c r="M14" s="523">
        <v>92</v>
      </c>
      <c r="N14" s="858">
        <f t="shared" si="0"/>
        <v>1106</v>
      </c>
      <c r="O14" s="555">
        <f t="shared" si="2"/>
        <v>92.166666666666671</v>
      </c>
      <c r="P14" s="558">
        <v>2.906568</v>
      </c>
      <c r="Q14" s="341"/>
      <c r="R14" s="523">
        <v>84</v>
      </c>
      <c r="S14" s="523">
        <v>38</v>
      </c>
      <c r="T14" s="523">
        <v>29</v>
      </c>
      <c r="U14" s="523">
        <v>24</v>
      </c>
      <c r="V14" s="523">
        <v>23</v>
      </c>
      <c r="W14" s="523">
        <v>115</v>
      </c>
      <c r="X14" s="523">
        <v>127</v>
      </c>
      <c r="Y14" s="523">
        <v>256</v>
      </c>
      <c r="Z14" s="523">
        <v>80</v>
      </c>
      <c r="AA14" s="523">
        <v>120</v>
      </c>
      <c r="AB14" s="523">
        <v>118</v>
      </c>
      <c r="AC14" s="523">
        <v>92</v>
      </c>
      <c r="AD14" s="6">
        <f t="shared" si="1"/>
        <v>1106</v>
      </c>
      <c r="AE14" s="495">
        <f t="shared" si="3"/>
        <v>92.166666666666671</v>
      </c>
      <c r="AF14">
        <f t="shared" si="7"/>
        <v>34878816000</v>
      </c>
      <c r="AG14">
        <f t="shared" si="8"/>
        <v>34.878816</v>
      </c>
      <c r="AH14" s="7">
        <f t="shared" si="9"/>
        <v>2.906568</v>
      </c>
    </row>
    <row r="15" spans="1:34" ht="25.5" customHeight="1" x14ac:dyDescent="0.25">
      <c r="A15" s="254" t="s">
        <v>358</v>
      </c>
      <c r="B15" s="522">
        <v>76</v>
      </c>
      <c r="C15" s="522">
        <v>70</v>
      </c>
      <c r="D15" s="522">
        <v>34</v>
      </c>
      <c r="E15" s="522">
        <v>26</v>
      </c>
      <c r="F15" s="522">
        <v>154</v>
      </c>
      <c r="G15" s="522">
        <v>155</v>
      </c>
      <c r="H15" s="522">
        <v>135</v>
      </c>
      <c r="I15" s="522">
        <v>294</v>
      </c>
      <c r="J15" s="522">
        <v>56</v>
      </c>
      <c r="K15" s="522">
        <v>63</v>
      </c>
      <c r="L15" s="522">
        <v>78</v>
      </c>
      <c r="M15" s="522">
        <v>60</v>
      </c>
      <c r="N15" s="857">
        <f t="shared" si="0"/>
        <v>1201</v>
      </c>
      <c r="O15" s="556">
        <f t="shared" si="2"/>
        <v>100.08333333333333</v>
      </c>
      <c r="P15" s="559">
        <v>3.156228</v>
      </c>
      <c r="Q15" s="340"/>
      <c r="R15" s="522">
        <v>76</v>
      </c>
      <c r="S15" s="522">
        <v>70</v>
      </c>
      <c r="T15" s="522">
        <v>34</v>
      </c>
      <c r="U15" s="522">
        <v>26</v>
      </c>
      <c r="V15" s="522">
        <v>154</v>
      </c>
      <c r="W15" s="522">
        <v>155</v>
      </c>
      <c r="X15" s="522">
        <v>135</v>
      </c>
      <c r="Y15" s="522">
        <v>294</v>
      </c>
      <c r="Z15" s="522">
        <v>56</v>
      </c>
      <c r="AA15" s="522">
        <v>63</v>
      </c>
      <c r="AB15" s="522">
        <v>78</v>
      </c>
      <c r="AC15" s="522">
        <v>60</v>
      </c>
      <c r="AD15" s="6">
        <f t="shared" si="1"/>
        <v>1201</v>
      </c>
      <c r="AE15" s="495">
        <f t="shared" si="3"/>
        <v>100.08333333333333</v>
      </c>
      <c r="AF15">
        <f t="shared" si="4"/>
        <v>37874736000</v>
      </c>
      <c r="AG15">
        <f t="shared" si="5"/>
        <v>37.874735999999999</v>
      </c>
      <c r="AH15" s="7">
        <f t="shared" si="6"/>
        <v>3.156228</v>
      </c>
    </row>
    <row r="16" spans="1:34" ht="25.5" customHeight="1" x14ac:dyDescent="0.25">
      <c r="A16" s="397" t="s">
        <v>359</v>
      </c>
      <c r="B16" s="523">
        <v>37</v>
      </c>
      <c r="C16" s="523">
        <v>42</v>
      </c>
      <c r="D16" s="523">
        <v>64</v>
      </c>
      <c r="E16" s="523">
        <v>45</v>
      </c>
      <c r="F16" s="523">
        <v>46</v>
      </c>
      <c r="G16" s="523">
        <v>54</v>
      </c>
      <c r="H16" s="523">
        <v>55</v>
      </c>
      <c r="I16" s="523">
        <v>55</v>
      </c>
      <c r="J16" s="523">
        <v>62</v>
      </c>
      <c r="K16" s="523">
        <v>75</v>
      </c>
      <c r="L16" s="523">
        <v>85</v>
      </c>
      <c r="M16" s="523">
        <v>77</v>
      </c>
      <c r="N16" s="858">
        <f t="shared" si="0"/>
        <v>697</v>
      </c>
      <c r="O16" s="557">
        <f t="shared" si="2"/>
        <v>58.083333333333336</v>
      </c>
      <c r="P16" s="560">
        <v>1.8317160000000001</v>
      </c>
      <c r="Q16" s="340"/>
      <c r="R16" s="523">
        <v>37</v>
      </c>
      <c r="S16" s="523">
        <v>42</v>
      </c>
      <c r="T16" s="523">
        <v>64</v>
      </c>
      <c r="U16" s="523">
        <v>45</v>
      </c>
      <c r="V16" s="523">
        <v>46</v>
      </c>
      <c r="W16" s="523">
        <v>54</v>
      </c>
      <c r="X16" s="523">
        <v>55</v>
      </c>
      <c r="Y16" s="523">
        <v>55</v>
      </c>
      <c r="Z16" s="523">
        <v>62</v>
      </c>
      <c r="AA16" s="523">
        <v>75</v>
      </c>
      <c r="AB16" s="523">
        <v>85</v>
      </c>
      <c r="AC16" s="523">
        <v>77</v>
      </c>
      <c r="AD16" s="6">
        <f t="shared" si="1"/>
        <v>697</v>
      </c>
      <c r="AE16" s="495">
        <f t="shared" si="3"/>
        <v>58.083333333333336</v>
      </c>
      <c r="AF16">
        <f t="shared" si="4"/>
        <v>21980592000</v>
      </c>
      <c r="AG16">
        <f t="shared" si="5"/>
        <v>21.980592000000001</v>
      </c>
      <c r="AH16" s="7">
        <f t="shared" si="6"/>
        <v>1.8317160000000001</v>
      </c>
    </row>
    <row r="17" spans="1:34" ht="25.5" customHeight="1" x14ac:dyDescent="0.25">
      <c r="A17" s="334" t="s">
        <v>360</v>
      </c>
      <c r="B17" s="522">
        <v>226</v>
      </c>
      <c r="C17" s="522">
        <v>201</v>
      </c>
      <c r="D17" s="522">
        <v>200</v>
      </c>
      <c r="E17" s="522">
        <v>184</v>
      </c>
      <c r="F17" s="522">
        <v>301</v>
      </c>
      <c r="G17" s="522">
        <v>448</v>
      </c>
      <c r="H17" s="522">
        <v>283</v>
      </c>
      <c r="I17" s="522">
        <v>335</v>
      </c>
      <c r="J17" s="522">
        <v>279</v>
      </c>
      <c r="K17" s="522">
        <v>237</v>
      </c>
      <c r="L17" s="522">
        <v>291</v>
      </c>
      <c r="M17" s="522">
        <v>352</v>
      </c>
      <c r="N17" s="857">
        <f t="shared" si="0"/>
        <v>3337</v>
      </c>
      <c r="O17" s="492">
        <f t="shared" si="2"/>
        <v>278.08333333333331</v>
      </c>
      <c r="P17" s="398">
        <v>8.7696360000000002</v>
      </c>
      <c r="Q17" s="340"/>
      <c r="R17" s="522">
        <v>226</v>
      </c>
      <c r="S17" s="522">
        <v>201</v>
      </c>
      <c r="T17" s="522">
        <v>200</v>
      </c>
      <c r="U17" s="522">
        <v>184</v>
      </c>
      <c r="V17" s="522">
        <v>301</v>
      </c>
      <c r="W17" s="522">
        <v>448</v>
      </c>
      <c r="X17" s="522">
        <v>283</v>
      </c>
      <c r="Y17" s="522">
        <v>335</v>
      </c>
      <c r="Z17" s="522">
        <v>279</v>
      </c>
      <c r="AA17" s="522">
        <v>237</v>
      </c>
      <c r="AB17" s="522">
        <v>291</v>
      </c>
      <c r="AC17" s="522">
        <v>352</v>
      </c>
      <c r="AD17" s="6">
        <f t="shared" si="1"/>
        <v>3337</v>
      </c>
      <c r="AE17" s="495">
        <f t="shared" si="3"/>
        <v>278.08333333333331</v>
      </c>
      <c r="AF17">
        <f t="shared" ref="AF17:AF18" si="10">AD17*60*60*24*365</f>
        <v>105235632000</v>
      </c>
      <c r="AG17">
        <f t="shared" ref="AG17:AG18" si="11">AF17/1000000000</f>
        <v>105.235632</v>
      </c>
      <c r="AH17" s="7">
        <f t="shared" ref="AH17:AH18" si="12">AG17/12</f>
        <v>8.7696360000000002</v>
      </c>
    </row>
    <row r="18" spans="1:34" ht="25.5" customHeight="1" x14ac:dyDescent="0.25">
      <c r="A18" s="553" t="s">
        <v>361</v>
      </c>
      <c r="B18" s="523">
        <v>238</v>
      </c>
      <c r="C18" s="523">
        <v>210</v>
      </c>
      <c r="D18" s="523">
        <v>214</v>
      </c>
      <c r="E18" s="523">
        <v>175</v>
      </c>
      <c r="F18" s="523">
        <v>175</v>
      </c>
      <c r="G18" s="523">
        <v>201</v>
      </c>
      <c r="H18" s="523">
        <v>224</v>
      </c>
      <c r="I18" s="523">
        <v>244</v>
      </c>
      <c r="J18" s="523">
        <v>354</v>
      </c>
      <c r="K18" s="523">
        <v>389</v>
      </c>
      <c r="L18" s="523">
        <v>376</v>
      </c>
      <c r="M18" s="523">
        <v>364</v>
      </c>
      <c r="N18" s="858">
        <f t="shared" si="0"/>
        <v>3164</v>
      </c>
      <c r="O18" s="492">
        <f t="shared" si="2"/>
        <v>263.66666666666669</v>
      </c>
      <c r="P18" s="398">
        <v>8.3149920000000002</v>
      </c>
      <c r="Q18" s="340"/>
      <c r="R18" s="523">
        <v>238</v>
      </c>
      <c r="S18" s="523">
        <v>210</v>
      </c>
      <c r="T18" s="523">
        <v>214</v>
      </c>
      <c r="U18" s="523">
        <v>175</v>
      </c>
      <c r="V18" s="523">
        <v>175</v>
      </c>
      <c r="W18" s="523">
        <v>201</v>
      </c>
      <c r="X18" s="523">
        <v>224</v>
      </c>
      <c r="Y18" s="523">
        <v>244</v>
      </c>
      <c r="Z18" s="523">
        <v>354</v>
      </c>
      <c r="AA18" s="523">
        <v>389</v>
      </c>
      <c r="AB18" s="523">
        <v>376</v>
      </c>
      <c r="AC18" s="523">
        <v>364</v>
      </c>
      <c r="AD18" s="6">
        <f t="shared" si="1"/>
        <v>3164</v>
      </c>
      <c r="AE18" s="495">
        <f t="shared" si="3"/>
        <v>263.66666666666669</v>
      </c>
      <c r="AF18">
        <f t="shared" si="10"/>
        <v>99779904000</v>
      </c>
      <c r="AG18">
        <f t="shared" si="11"/>
        <v>99.779904000000002</v>
      </c>
      <c r="AH18" s="7">
        <f t="shared" si="12"/>
        <v>8.3149920000000002</v>
      </c>
    </row>
    <row r="19" spans="1:34" ht="25.5" customHeight="1" x14ac:dyDescent="0.25">
      <c r="A19" s="254" t="s">
        <v>362</v>
      </c>
      <c r="B19" s="94">
        <v>0</v>
      </c>
      <c r="C19" s="94">
        <v>0</v>
      </c>
      <c r="D19" s="94">
        <v>0</v>
      </c>
      <c r="E19" s="94">
        <v>0</v>
      </c>
      <c r="F19" s="94">
        <v>0</v>
      </c>
      <c r="G19" s="94">
        <v>11</v>
      </c>
      <c r="H19" s="94">
        <v>1</v>
      </c>
      <c r="I19" s="94">
        <v>5</v>
      </c>
      <c r="J19" s="94">
        <v>4</v>
      </c>
      <c r="K19" s="94">
        <v>5</v>
      </c>
      <c r="L19" s="94">
        <v>2</v>
      </c>
      <c r="M19" s="94">
        <v>4</v>
      </c>
      <c r="N19" s="94">
        <f t="shared" si="0"/>
        <v>32</v>
      </c>
      <c r="O19" s="493">
        <f>N19/12</f>
        <v>2.6666666666666665</v>
      </c>
      <c r="P19" s="95">
        <v>8.4096000000000004E-2</v>
      </c>
      <c r="Q19" s="340"/>
      <c r="R19" s="94">
        <v>0</v>
      </c>
      <c r="S19" s="94">
        <v>0</v>
      </c>
      <c r="T19" s="94">
        <v>0</v>
      </c>
      <c r="U19" s="94">
        <v>0</v>
      </c>
      <c r="V19" s="94">
        <v>0</v>
      </c>
      <c r="W19" s="94">
        <v>11</v>
      </c>
      <c r="X19" s="94">
        <v>1</v>
      </c>
      <c r="Y19" s="94">
        <v>5</v>
      </c>
      <c r="Z19" s="94">
        <v>4</v>
      </c>
      <c r="AA19" s="94">
        <v>5</v>
      </c>
      <c r="AB19" s="94">
        <v>2</v>
      </c>
      <c r="AC19" s="94">
        <v>4</v>
      </c>
      <c r="AD19" s="6">
        <f t="shared" si="1"/>
        <v>32</v>
      </c>
      <c r="AE19" s="495">
        <f t="shared" si="3"/>
        <v>2.6666666666666665</v>
      </c>
      <c r="AF19">
        <f t="shared" si="4"/>
        <v>1009152000</v>
      </c>
      <c r="AG19">
        <f t="shared" si="5"/>
        <v>1.009152</v>
      </c>
      <c r="AH19" s="7">
        <f t="shared" si="6"/>
        <v>8.4096000000000004E-2</v>
      </c>
    </row>
    <row r="20" spans="1:34" ht="25.5" customHeight="1" thickBot="1" x14ac:dyDescent="0.3">
      <c r="A20" s="554" t="s">
        <v>363</v>
      </c>
      <c r="B20" s="43">
        <v>0</v>
      </c>
      <c r="C20" s="43">
        <v>0</v>
      </c>
      <c r="D20" s="43">
        <v>0</v>
      </c>
      <c r="E20" s="43">
        <v>0</v>
      </c>
      <c r="F20" s="43">
        <v>0</v>
      </c>
      <c r="G20" s="43">
        <v>0</v>
      </c>
      <c r="H20" s="43">
        <v>0</v>
      </c>
      <c r="I20" s="43">
        <v>0</v>
      </c>
      <c r="J20" s="43">
        <v>0</v>
      </c>
      <c r="K20" s="43">
        <v>0</v>
      </c>
      <c r="L20" s="43">
        <v>0</v>
      </c>
      <c r="M20" s="43">
        <v>0</v>
      </c>
      <c r="N20" s="43">
        <f t="shared" si="0"/>
        <v>0</v>
      </c>
      <c r="O20" s="494">
        <v>0</v>
      </c>
      <c r="P20" s="96">
        <v>0</v>
      </c>
      <c r="Q20" s="340"/>
      <c r="R20" s="43">
        <v>0</v>
      </c>
      <c r="S20" s="43">
        <v>0</v>
      </c>
      <c r="T20" s="43">
        <v>0</v>
      </c>
      <c r="U20" s="43">
        <v>0</v>
      </c>
      <c r="V20" s="43">
        <v>0</v>
      </c>
      <c r="W20" s="43">
        <v>0</v>
      </c>
      <c r="X20" s="43">
        <v>0</v>
      </c>
      <c r="Y20" s="43">
        <v>0</v>
      </c>
      <c r="Z20" s="43">
        <v>0</v>
      </c>
      <c r="AA20" s="43">
        <v>0</v>
      </c>
      <c r="AB20" s="43">
        <v>0</v>
      </c>
      <c r="AC20" s="43">
        <v>0</v>
      </c>
      <c r="AD20" s="6">
        <f t="shared" si="1"/>
        <v>0</v>
      </c>
      <c r="AE20" s="495">
        <f t="shared" si="3"/>
        <v>0</v>
      </c>
      <c r="AF20">
        <f t="shared" si="4"/>
        <v>0</v>
      </c>
      <c r="AG20">
        <f t="shared" si="5"/>
        <v>0</v>
      </c>
      <c r="AH20" s="7">
        <f t="shared" si="6"/>
        <v>0</v>
      </c>
    </row>
    <row r="21" spans="1:34" ht="24" customHeight="1" thickTop="1" x14ac:dyDescent="0.25">
      <c r="A21" s="953" t="s">
        <v>2</v>
      </c>
      <c r="B21" s="953"/>
      <c r="C21" s="953"/>
      <c r="D21" s="953"/>
      <c r="E21" s="953"/>
      <c r="F21" s="953"/>
      <c r="G21" s="953"/>
      <c r="H21" s="953"/>
      <c r="I21" s="953"/>
      <c r="R21" s="308"/>
      <c r="S21" s="308"/>
      <c r="T21" s="308"/>
      <c r="U21" s="308"/>
      <c r="V21" s="308"/>
      <c r="W21" s="308"/>
      <c r="X21" s="308"/>
      <c r="Y21" s="308"/>
      <c r="Z21" s="308"/>
      <c r="AA21" s="308"/>
      <c r="AB21" s="308"/>
      <c r="AC21" s="308"/>
    </row>
    <row r="22" spans="1:34" ht="19.5" customHeight="1" x14ac:dyDescent="0.25">
      <c r="A22" s="245"/>
      <c r="B22" s="245"/>
      <c r="C22" s="245"/>
      <c r="D22" s="245"/>
      <c r="E22" s="245"/>
      <c r="F22" s="245"/>
      <c r="G22" s="245"/>
      <c r="H22" s="245"/>
      <c r="I22" s="245"/>
      <c r="R22" s="308"/>
      <c r="S22" s="308"/>
      <c r="T22" s="308"/>
      <c r="U22" s="308"/>
      <c r="V22" s="308"/>
      <c r="W22" s="308"/>
      <c r="X22" s="308"/>
      <c r="Y22" s="308"/>
      <c r="Z22" s="308"/>
      <c r="AA22" s="308"/>
      <c r="AB22" s="308"/>
      <c r="AC22" s="308"/>
    </row>
    <row r="23" spans="1:34" ht="17.25" customHeight="1" x14ac:dyDescent="0.25">
      <c r="A23" s="905" t="s">
        <v>462</v>
      </c>
      <c r="B23" s="905"/>
      <c r="C23" s="905"/>
      <c r="D23" s="905"/>
      <c r="E23" s="905"/>
      <c r="F23" s="905"/>
      <c r="G23" s="905"/>
      <c r="H23" s="79"/>
      <c r="I23" s="79"/>
      <c r="J23" s="79"/>
      <c r="K23" s="79"/>
      <c r="L23" s="79"/>
      <c r="M23" s="79"/>
      <c r="N23" s="79"/>
      <c r="O23" s="30"/>
      <c r="P23" s="590">
        <v>22</v>
      </c>
      <c r="Q23" s="17"/>
      <c r="R23" s="237"/>
      <c r="S23" s="237"/>
      <c r="T23" s="237"/>
      <c r="U23" s="237"/>
      <c r="V23" s="237"/>
      <c r="W23" s="237"/>
    </row>
  </sheetData>
  <mergeCells count="8">
    <mergeCell ref="A1:P1"/>
    <mergeCell ref="A23:G23"/>
    <mergeCell ref="P3:P4"/>
    <mergeCell ref="A21:I21"/>
    <mergeCell ref="A3:A4"/>
    <mergeCell ref="B3:M3"/>
    <mergeCell ref="N3:N4"/>
    <mergeCell ref="O3:O4"/>
  </mergeCells>
  <printOptions horizontalCentered="1"/>
  <pageMargins left="0.45" right="0.45" top="0.5" bottom="0.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K29"/>
  <sheetViews>
    <sheetView rightToLeft="1" tabSelected="1" view="pageBreakPreview" zoomScale="130" zoomScaleSheetLayoutView="130" workbookViewId="0">
      <pane ySplit="4" topLeftCell="A11" activePane="bottomLeft" state="frozen"/>
      <selection pane="bottomLeft" activeCell="G10" sqref="G10"/>
    </sheetView>
  </sheetViews>
  <sheetFormatPr defaultColWidth="10.42578125" defaultRowHeight="15" x14ac:dyDescent="0.25"/>
  <cols>
    <col min="1" max="1" width="12.5703125" customWidth="1"/>
    <col min="2" max="2" width="9.28515625" customWidth="1"/>
    <col min="3" max="3" width="8.5703125" customWidth="1"/>
    <col min="4" max="4" width="11.7109375" customWidth="1"/>
    <col min="5" max="5" width="15.7109375" customWidth="1"/>
    <col min="6" max="6" width="15.85546875" customWidth="1"/>
    <col min="7" max="7" width="15.7109375" customWidth="1"/>
    <col min="8" max="8" width="13.28515625" customWidth="1"/>
    <col min="9" max="9" width="10" customWidth="1"/>
    <col min="10" max="10" width="12.28515625" customWidth="1"/>
    <col min="11" max="11" width="13.7109375" customWidth="1"/>
  </cols>
  <sheetData>
    <row r="1" spans="1:11" ht="24" customHeight="1" x14ac:dyDescent="0.25">
      <c r="A1" s="967" t="s">
        <v>550</v>
      </c>
      <c r="B1" s="967"/>
      <c r="C1" s="967"/>
      <c r="D1" s="967"/>
      <c r="E1" s="967"/>
      <c r="F1" s="967"/>
      <c r="G1" s="967"/>
      <c r="H1" s="967"/>
      <c r="I1" s="967"/>
      <c r="J1" s="967"/>
      <c r="K1" s="967"/>
    </row>
    <row r="2" spans="1:11" ht="21" customHeight="1" thickBot="1" x14ac:dyDescent="0.3">
      <c r="A2" s="968" t="s">
        <v>325</v>
      </c>
      <c r="B2" s="968"/>
      <c r="C2" s="968"/>
      <c r="D2" s="968"/>
      <c r="E2" s="968"/>
      <c r="F2" s="968"/>
      <c r="G2" s="968"/>
      <c r="H2" s="968"/>
      <c r="I2" s="968"/>
      <c r="J2" s="968"/>
      <c r="K2" s="968"/>
    </row>
    <row r="3" spans="1:11" ht="30.75" customHeight="1" thickTop="1" x14ac:dyDescent="0.25">
      <c r="A3" s="917" t="s">
        <v>48</v>
      </c>
      <c r="B3" s="950" t="s">
        <v>200</v>
      </c>
      <c r="C3" s="950"/>
      <c r="D3" s="717" t="s">
        <v>223</v>
      </c>
      <c r="E3" s="717" t="s">
        <v>223</v>
      </c>
      <c r="F3" s="717" t="s">
        <v>271</v>
      </c>
      <c r="G3" s="717" t="s">
        <v>272</v>
      </c>
      <c r="H3" s="957" t="s">
        <v>278</v>
      </c>
      <c r="I3" s="957"/>
      <c r="J3" s="957"/>
      <c r="K3" s="917" t="s">
        <v>201</v>
      </c>
    </row>
    <row r="4" spans="1:11" ht="21" customHeight="1" x14ac:dyDescent="0.25">
      <c r="A4" s="948"/>
      <c r="B4" s="787" t="s">
        <v>222</v>
      </c>
      <c r="C4" s="780" t="s">
        <v>203</v>
      </c>
      <c r="D4" s="733" t="s">
        <v>430</v>
      </c>
      <c r="E4" s="733" t="s">
        <v>224</v>
      </c>
      <c r="F4" s="733" t="s">
        <v>224</v>
      </c>
      <c r="G4" s="733" t="s">
        <v>224</v>
      </c>
      <c r="H4" s="780" t="s">
        <v>225</v>
      </c>
      <c r="I4" s="780" t="s">
        <v>226</v>
      </c>
      <c r="J4" s="780" t="s">
        <v>21</v>
      </c>
      <c r="K4" s="948"/>
    </row>
    <row r="5" spans="1:11" ht="22.5" customHeight="1" x14ac:dyDescent="0.25">
      <c r="A5" s="507" t="s">
        <v>608</v>
      </c>
      <c r="B5" s="330">
        <v>34</v>
      </c>
      <c r="C5" s="508">
        <f>B5/B$21*100</f>
        <v>13.385826771653544</v>
      </c>
      <c r="D5" s="376">
        <v>85365</v>
      </c>
      <c r="E5" s="376">
        <f>D5*24</f>
        <v>2048760</v>
      </c>
      <c r="F5" s="376">
        <v>1843884</v>
      </c>
      <c r="G5" s="376">
        <v>1507300</v>
      </c>
      <c r="H5" s="376">
        <v>1582665</v>
      </c>
      <c r="I5" s="376">
        <v>0</v>
      </c>
      <c r="J5" s="552">
        <f>SUM(H5:I5)</f>
        <v>1582665</v>
      </c>
      <c r="K5" s="377">
        <f>G5/E5*100</f>
        <v>73.571330951404761</v>
      </c>
    </row>
    <row r="6" spans="1:11" s="132" customFormat="1" ht="22.5" customHeight="1" x14ac:dyDescent="0.2">
      <c r="A6" s="131" t="s">
        <v>50</v>
      </c>
      <c r="B6" s="224">
        <v>10</v>
      </c>
      <c r="C6" s="489">
        <f t="shared" ref="C6:C20" si="0">B6/B$21*100</f>
        <v>3.9370078740157481</v>
      </c>
      <c r="D6" s="176">
        <v>36850</v>
      </c>
      <c r="E6" s="176">
        <f t="shared" ref="E6:E20" si="1">D6*24</f>
        <v>884400</v>
      </c>
      <c r="F6" s="176">
        <v>848808</v>
      </c>
      <c r="G6" s="176">
        <v>472451</v>
      </c>
      <c r="H6" s="176">
        <v>496074</v>
      </c>
      <c r="I6" s="176">
        <v>0</v>
      </c>
      <c r="J6" s="176">
        <f>SUM(H6:I6)</f>
        <v>496074</v>
      </c>
      <c r="K6" s="244">
        <f t="shared" ref="K6:K20" si="2">G6/E6*100</f>
        <v>53.420511080958846</v>
      </c>
    </row>
    <row r="7" spans="1:11" s="132" customFormat="1" ht="22.5" customHeight="1" x14ac:dyDescent="0.2">
      <c r="A7" s="135" t="s">
        <v>51</v>
      </c>
      <c r="B7" s="139">
        <v>28</v>
      </c>
      <c r="C7" s="489">
        <f t="shared" si="0"/>
        <v>11.023622047244094</v>
      </c>
      <c r="D7" s="176">
        <v>26120</v>
      </c>
      <c r="E7" s="176">
        <f t="shared" si="1"/>
        <v>626880</v>
      </c>
      <c r="F7" s="176">
        <v>548520</v>
      </c>
      <c r="G7" s="176">
        <v>499153</v>
      </c>
      <c r="H7" s="139">
        <v>527885</v>
      </c>
      <c r="I7" s="139">
        <v>960</v>
      </c>
      <c r="J7" s="273">
        <f>H7+I7</f>
        <v>528845</v>
      </c>
      <c r="K7" s="244">
        <f t="shared" si="2"/>
        <v>79.624968095967333</v>
      </c>
    </row>
    <row r="8" spans="1:11" s="132" customFormat="1" ht="22.5" customHeight="1" x14ac:dyDescent="0.2">
      <c r="A8" s="135" t="s">
        <v>264</v>
      </c>
      <c r="B8" s="224">
        <v>23</v>
      </c>
      <c r="C8" s="489">
        <f t="shared" si="0"/>
        <v>9.0551181102362204</v>
      </c>
      <c r="D8" s="258">
        <v>29600</v>
      </c>
      <c r="E8" s="258">
        <f t="shared" si="1"/>
        <v>710400</v>
      </c>
      <c r="F8" s="176">
        <v>473600</v>
      </c>
      <c r="G8" s="176">
        <v>377400</v>
      </c>
      <c r="H8" s="139">
        <v>396270</v>
      </c>
      <c r="I8" s="139">
        <v>0</v>
      </c>
      <c r="J8" s="273">
        <f>H8+I8</f>
        <v>396270</v>
      </c>
      <c r="K8" s="244">
        <f t="shared" si="2"/>
        <v>53.125</v>
      </c>
    </row>
    <row r="9" spans="1:11" s="132" customFormat="1" ht="22.5" customHeight="1" x14ac:dyDescent="0.2">
      <c r="A9" s="135" t="s">
        <v>62</v>
      </c>
      <c r="B9" s="224">
        <v>13</v>
      </c>
      <c r="C9" s="489">
        <f t="shared" si="0"/>
        <v>5.1181102362204722</v>
      </c>
      <c r="D9" s="244">
        <v>184604.2</v>
      </c>
      <c r="E9" s="176">
        <f>D9*24</f>
        <v>4430500.8000000007</v>
      </c>
      <c r="F9" s="176">
        <v>3900000</v>
      </c>
      <c r="G9" s="176">
        <v>3525414</v>
      </c>
      <c r="H9" s="139">
        <v>4000000</v>
      </c>
      <c r="I9" s="139">
        <v>0</v>
      </c>
      <c r="J9" s="273">
        <v>4000000</v>
      </c>
      <c r="K9" s="244">
        <f>G9/E9*100</f>
        <v>79.571456120716633</v>
      </c>
    </row>
    <row r="10" spans="1:11" s="132" customFormat="1" ht="22.5" customHeight="1" x14ac:dyDescent="0.2">
      <c r="A10" s="135" t="s">
        <v>53</v>
      </c>
      <c r="B10" s="224">
        <v>14</v>
      </c>
      <c r="C10" s="489">
        <f t="shared" si="0"/>
        <v>5.5118110236220472</v>
      </c>
      <c r="D10" s="176">
        <v>41100</v>
      </c>
      <c r="E10" s="176">
        <f t="shared" si="1"/>
        <v>986400</v>
      </c>
      <c r="F10" s="176">
        <v>789120</v>
      </c>
      <c r="G10" s="176">
        <v>508900</v>
      </c>
      <c r="H10" s="139">
        <v>559790</v>
      </c>
      <c r="I10" s="139">
        <v>0</v>
      </c>
      <c r="J10" s="273">
        <f>H10+I10</f>
        <v>559790</v>
      </c>
      <c r="K10" s="244">
        <f t="shared" si="2"/>
        <v>51.591646390916466</v>
      </c>
    </row>
    <row r="11" spans="1:11" s="132" customFormat="1" ht="22.5" customHeight="1" x14ac:dyDescent="0.2">
      <c r="A11" s="135" t="s">
        <v>55</v>
      </c>
      <c r="B11" s="224">
        <v>17</v>
      </c>
      <c r="C11" s="489">
        <f t="shared" si="0"/>
        <v>6.6929133858267722</v>
      </c>
      <c r="D11" s="176">
        <v>34400</v>
      </c>
      <c r="E11" s="176">
        <f t="shared" si="1"/>
        <v>825600</v>
      </c>
      <c r="F11" s="176">
        <v>653600</v>
      </c>
      <c r="G11" s="176">
        <v>584000</v>
      </c>
      <c r="H11" s="176">
        <v>642400</v>
      </c>
      <c r="I11" s="176">
        <v>0</v>
      </c>
      <c r="J11" s="273">
        <f t="shared" ref="J11:J15" si="3">H11+I11</f>
        <v>642400</v>
      </c>
      <c r="K11" s="244">
        <f t="shared" si="2"/>
        <v>70.736434108527135</v>
      </c>
    </row>
    <row r="12" spans="1:11" s="132" customFormat="1" ht="22.5" customHeight="1" x14ac:dyDescent="0.2">
      <c r="A12" s="135" t="s">
        <v>47</v>
      </c>
      <c r="B12" s="224">
        <v>7</v>
      </c>
      <c r="C12" s="489">
        <f t="shared" si="0"/>
        <v>2.7559055118110236</v>
      </c>
      <c r="D12" s="176">
        <v>27750</v>
      </c>
      <c r="E12" s="176">
        <f t="shared" si="1"/>
        <v>666000</v>
      </c>
      <c r="F12" s="176">
        <v>566100</v>
      </c>
      <c r="G12" s="176">
        <v>444000</v>
      </c>
      <c r="H12" s="136">
        <v>488400</v>
      </c>
      <c r="I12" s="136">
        <v>0</v>
      </c>
      <c r="J12" s="273">
        <f t="shared" si="3"/>
        <v>488400</v>
      </c>
      <c r="K12" s="244">
        <f t="shared" si="2"/>
        <v>66.666666666666657</v>
      </c>
    </row>
    <row r="13" spans="1:11" s="137" customFormat="1" ht="22.5" customHeight="1" x14ac:dyDescent="0.2">
      <c r="A13" s="135" t="s">
        <v>54</v>
      </c>
      <c r="B13" s="224">
        <v>20</v>
      </c>
      <c r="C13" s="489">
        <f t="shared" si="0"/>
        <v>7.8740157480314963</v>
      </c>
      <c r="D13" s="176">
        <v>31670</v>
      </c>
      <c r="E13" s="176">
        <f t="shared" si="1"/>
        <v>760080</v>
      </c>
      <c r="F13" s="176">
        <v>696740</v>
      </c>
      <c r="G13" s="176">
        <v>433400</v>
      </c>
      <c r="H13" s="139">
        <v>455070</v>
      </c>
      <c r="I13" s="139">
        <v>0</v>
      </c>
      <c r="J13" s="273">
        <f t="shared" si="3"/>
        <v>455070</v>
      </c>
      <c r="K13" s="244">
        <f t="shared" si="2"/>
        <v>57.020313651194613</v>
      </c>
    </row>
    <row r="14" spans="1:11" s="137" customFormat="1" ht="22.5" customHeight="1" x14ac:dyDescent="0.2">
      <c r="A14" s="135" t="s">
        <v>52</v>
      </c>
      <c r="B14" s="224">
        <v>21</v>
      </c>
      <c r="C14" s="489">
        <f t="shared" si="0"/>
        <v>8.2677165354330722</v>
      </c>
      <c r="D14" s="176">
        <v>27252</v>
      </c>
      <c r="E14" s="176">
        <f t="shared" si="1"/>
        <v>654048</v>
      </c>
      <c r="F14" s="176">
        <v>649728</v>
      </c>
      <c r="G14" s="176">
        <v>336720</v>
      </c>
      <c r="H14" s="139">
        <v>349956</v>
      </c>
      <c r="I14" s="139">
        <v>3600</v>
      </c>
      <c r="J14" s="273">
        <f t="shared" si="3"/>
        <v>353556</v>
      </c>
      <c r="K14" s="244">
        <f t="shared" si="2"/>
        <v>51.482460002935561</v>
      </c>
    </row>
    <row r="15" spans="1:11" s="137" customFormat="1" ht="22.5" customHeight="1" x14ac:dyDescent="0.2">
      <c r="A15" s="135" t="s">
        <v>56</v>
      </c>
      <c r="B15" s="224">
        <v>11</v>
      </c>
      <c r="C15" s="489">
        <f t="shared" si="0"/>
        <v>4.3307086614173231</v>
      </c>
      <c r="D15" s="176">
        <v>44630</v>
      </c>
      <c r="E15" s="176">
        <f t="shared" si="1"/>
        <v>1071120</v>
      </c>
      <c r="F15" s="176">
        <v>976850</v>
      </c>
      <c r="G15" s="176">
        <v>830323</v>
      </c>
      <c r="H15" s="139">
        <v>894400</v>
      </c>
      <c r="I15" s="139">
        <v>0</v>
      </c>
      <c r="J15" s="273">
        <f t="shared" si="3"/>
        <v>894400</v>
      </c>
      <c r="K15" s="244">
        <f t="shared" si="2"/>
        <v>77.519138845320796</v>
      </c>
    </row>
    <row r="16" spans="1:11" s="137" customFormat="1" ht="22.5" customHeight="1" x14ac:dyDescent="0.2">
      <c r="A16" s="135" t="s">
        <v>57</v>
      </c>
      <c r="B16" s="224">
        <v>17</v>
      </c>
      <c r="C16" s="489">
        <f t="shared" si="0"/>
        <v>6.6929133858267722</v>
      </c>
      <c r="D16" s="176">
        <v>25500</v>
      </c>
      <c r="E16" s="176">
        <f t="shared" si="1"/>
        <v>612000</v>
      </c>
      <c r="F16" s="176">
        <v>511650</v>
      </c>
      <c r="G16" s="176">
        <v>500500</v>
      </c>
      <c r="H16" s="139">
        <v>635000</v>
      </c>
      <c r="I16" s="139">
        <v>0</v>
      </c>
      <c r="J16" s="273">
        <f>SUM(H16:I16)</f>
        <v>635000</v>
      </c>
      <c r="K16" s="244">
        <f t="shared" si="2"/>
        <v>81.781045751633982</v>
      </c>
    </row>
    <row r="17" spans="1:11" s="137" customFormat="1" ht="22.5" customHeight="1" x14ac:dyDescent="0.2">
      <c r="A17" s="135" t="s">
        <v>58</v>
      </c>
      <c r="B17" s="224">
        <v>5</v>
      </c>
      <c r="C17" s="489">
        <f t="shared" si="0"/>
        <v>1.9685039370078741</v>
      </c>
      <c r="D17" s="176">
        <v>9100</v>
      </c>
      <c r="E17" s="176">
        <f t="shared" si="1"/>
        <v>218400</v>
      </c>
      <c r="F17" s="176">
        <v>161640</v>
      </c>
      <c r="G17" s="176">
        <v>118400</v>
      </c>
      <c r="H17" s="139">
        <v>142080</v>
      </c>
      <c r="I17" s="139">
        <v>2000</v>
      </c>
      <c r="J17" s="273">
        <f>H17+I17</f>
        <v>144080</v>
      </c>
      <c r="K17" s="244">
        <f t="shared" si="2"/>
        <v>54.212454212454212</v>
      </c>
    </row>
    <row r="18" spans="1:11" s="137" customFormat="1" ht="22.5" customHeight="1" x14ac:dyDescent="0.2">
      <c r="A18" s="135" t="s">
        <v>59</v>
      </c>
      <c r="B18" s="224">
        <v>8</v>
      </c>
      <c r="C18" s="489">
        <f t="shared" si="0"/>
        <v>3.1496062992125982</v>
      </c>
      <c r="D18" s="176">
        <v>22250</v>
      </c>
      <c r="E18" s="176">
        <f t="shared" si="1"/>
        <v>534000</v>
      </c>
      <c r="F18" s="176">
        <v>424600</v>
      </c>
      <c r="G18" s="176">
        <v>375100</v>
      </c>
      <c r="H18" s="139">
        <v>393855</v>
      </c>
      <c r="I18" s="139">
        <v>0</v>
      </c>
      <c r="J18" s="273">
        <f t="shared" ref="J18:J20" si="4">H18+I18</f>
        <v>393855</v>
      </c>
      <c r="K18" s="244">
        <f t="shared" si="2"/>
        <v>70.243445692883896</v>
      </c>
    </row>
    <row r="19" spans="1:11" s="137" customFormat="1" ht="22.5" customHeight="1" x14ac:dyDescent="0.2">
      <c r="A19" s="135" t="s">
        <v>60</v>
      </c>
      <c r="B19" s="224">
        <v>15</v>
      </c>
      <c r="C19" s="489">
        <f t="shared" si="0"/>
        <v>5.9055118110236222</v>
      </c>
      <c r="D19" s="176">
        <v>7400</v>
      </c>
      <c r="E19" s="176">
        <f t="shared" si="1"/>
        <v>177600</v>
      </c>
      <c r="F19" s="176">
        <v>153600</v>
      </c>
      <c r="G19" s="176">
        <v>138240</v>
      </c>
      <c r="H19" s="139">
        <v>168960</v>
      </c>
      <c r="I19" s="139">
        <v>0</v>
      </c>
      <c r="J19" s="273">
        <f t="shared" si="4"/>
        <v>168960</v>
      </c>
      <c r="K19" s="244">
        <f t="shared" si="2"/>
        <v>77.837837837837839</v>
      </c>
    </row>
    <row r="20" spans="1:11" s="137" customFormat="1" ht="22.5" customHeight="1" thickBot="1" x14ac:dyDescent="0.25">
      <c r="A20" s="140" t="s">
        <v>659</v>
      </c>
      <c r="B20" s="224">
        <v>11</v>
      </c>
      <c r="C20" s="549">
        <f t="shared" si="0"/>
        <v>4.3307086614173231</v>
      </c>
      <c r="D20" s="383">
        <v>19200</v>
      </c>
      <c r="E20" s="383">
        <f t="shared" si="1"/>
        <v>460800</v>
      </c>
      <c r="F20" s="258">
        <v>400414</v>
      </c>
      <c r="G20" s="258">
        <v>350362</v>
      </c>
      <c r="H20" s="136">
        <v>367880</v>
      </c>
      <c r="I20" s="136">
        <v>0</v>
      </c>
      <c r="J20" s="273">
        <f t="shared" si="4"/>
        <v>367880</v>
      </c>
      <c r="K20" s="831">
        <f t="shared" si="2"/>
        <v>76.033420138888886</v>
      </c>
    </row>
    <row r="21" spans="1:11" s="132" customFormat="1" ht="22.5" customHeight="1" thickTop="1" thickBot="1" x14ac:dyDescent="0.25">
      <c r="A21" s="146" t="s">
        <v>176</v>
      </c>
      <c r="B21" s="147">
        <f>SUM(B5:B20)</f>
        <v>254</v>
      </c>
      <c r="C21" s="366">
        <f t="shared" ref="C21:I21" si="5">SUM(C5:C20)</f>
        <v>99.999999999999986</v>
      </c>
      <c r="D21" s="152">
        <f>SUM(D5:D20)</f>
        <v>652791.19999999995</v>
      </c>
      <c r="E21" s="148">
        <f>SUM(E5:E20)</f>
        <v>15666988.800000001</v>
      </c>
      <c r="F21" s="148">
        <f>SUM(F5:F20)</f>
        <v>13598854</v>
      </c>
      <c r="G21" s="148">
        <f>SUM(G5:G20)</f>
        <v>11001663</v>
      </c>
      <c r="H21" s="148">
        <f>SUM(H5:H20)</f>
        <v>12100685</v>
      </c>
      <c r="I21" s="148">
        <f>SUM(I5:I20)</f>
        <v>6560</v>
      </c>
      <c r="J21" s="148">
        <f>SUM(J5:J20)</f>
        <v>12107245</v>
      </c>
      <c r="K21" s="152">
        <f>G21/E21*100</f>
        <v>70.221936968513049</v>
      </c>
    </row>
    <row r="22" spans="1:11" ht="19.899999999999999" customHeight="1" thickTop="1" x14ac:dyDescent="0.25">
      <c r="A22" s="969" t="s">
        <v>665</v>
      </c>
      <c r="B22" s="969"/>
      <c r="C22" s="969"/>
      <c r="D22" s="969"/>
      <c r="E22" s="969"/>
      <c r="F22" s="969"/>
      <c r="G22" s="969"/>
      <c r="H22" s="969"/>
      <c r="I22" s="411"/>
      <c r="J22" s="411"/>
      <c r="K22" s="411"/>
    </row>
    <row r="23" spans="1:11" ht="27" customHeight="1" x14ac:dyDescent="0.25">
      <c r="A23" s="970" t="s">
        <v>675</v>
      </c>
      <c r="B23" s="970"/>
      <c r="C23" s="970"/>
      <c r="D23" s="970"/>
      <c r="E23" s="970"/>
      <c r="F23" s="970"/>
      <c r="G23" s="970"/>
      <c r="H23" s="970"/>
      <c r="I23" s="970"/>
      <c r="J23" s="970"/>
      <c r="K23" s="970"/>
    </row>
    <row r="24" spans="1:11" ht="19.899999999999999" customHeight="1" x14ac:dyDescent="0.25">
      <c r="A24" s="970" t="s">
        <v>674</v>
      </c>
      <c r="B24" s="970"/>
      <c r="C24" s="970"/>
      <c r="D24" s="970"/>
      <c r="E24" s="970"/>
      <c r="F24" s="970"/>
      <c r="G24" s="970"/>
      <c r="H24" s="970"/>
      <c r="I24" s="970"/>
      <c r="J24" s="970"/>
      <c r="K24" s="970"/>
    </row>
    <row r="25" spans="1:11" s="132" customFormat="1" ht="17.25" customHeight="1" x14ac:dyDescent="0.2">
      <c r="A25" s="910" t="s">
        <v>672</v>
      </c>
      <c r="B25" s="910"/>
      <c r="C25" s="910"/>
      <c r="D25" s="910"/>
      <c r="E25" s="910"/>
      <c r="F25" s="910"/>
      <c r="G25" s="910"/>
      <c r="H25" s="910"/>
      <c r="I25" s="910"/>
      <c r="J25" s="194"/>
      <c r="K25" s="206"/>
    </row>
    <row r="26" spans="1:11" s="132" customFormat="1" ht="17.25" customHeight="1" x14ac:dyDescent="0.2">
      <c r="A26" s="947" t="s">
        <v>673</v>
      </c>
      <c r="B26" s="947"/>
      <c r="C26" s="947"/>
      <c r="D26" s="947"/>
      <c r="E26" s="947"/>
      <c r="F26" s="947"/>
      <c r="G26" s="216"/>
      <c r="H26" s="216"/>
      <c r="I26" s="216"/>
      <c r="J26" s="143"/>
      <c r="K26" s="145"/>
    </row>
    <row r="27" spans="1:11" s="132" customFormat="1" ht="17.25" customHeight="1" x14ac:dyDescent="0.2">
      <c r="A27" s="947"/>
      <c r="B27" s="947"/>
      <c r="C27" s="947"/>
      <c r="D27" s="947"/>
      <c r="E27" s="947"/>
      <c r="F27" s="947"/>
      <c r="G27" s="241"/>
      <c r="H27" s="241"/>
      <c r="I27" s="241"/>
      <c r="J27" s="143"/>
      <c r="K27" s="145"/>
    </row>
    <row r="28" spans="1:11" s="132" customFormat="1" ht="8.25" customHeight="1" x14ac:dyDescent="0.2">
      <c r="A28" s="241"/>
      <c r="B28" s="241"/>
      <c r="C28" s="241"/>
      <c r="D28" s="241"/>
      <c r="E28" s="241"/>
      <c r="F28" s="241"/>
      <c r="G28" s="241"/>
      <c r="H28" s="241"/>
      <c r="I28" s="241"/>
      <c r="J28" s="143"/>
      <c r="K28" s="145"/>
    </row>
    <row r="29" spans="1:11" ht="16.5" customHeight="1" x14ac:dyDescent="0.25">
      <c r="A29" s="905" t="s">
        <v>462</v>
      </c>
      <c r="B29" s="905"/>
      <c r="C29" s="905"/>
      <c r="D29" s="905"/>
      <c r="E29" s="905"/>
      <c r="F29" s="348"/>
      <c r="G29" s="348"/>
      <c r="H29" s="348"/>
      <c r="I29" s="348"/>
      <c r="J29" s="348"/>
      <c r="K29" s="414">
        <v>23</v>
      </c>
    </row>
  </sheetData>
  <mergeCells count="13">
    <mergeCell ref="A22:H22"/>
    <mergeCell ref="H3:J3"/>
    <mergeCell ref="A29:E29"/>
    <mergeCell ref="A25:I25"/>
    <mergeCell ref="A26:F26"/>
    <mergeCell ref="A27:F27"/>
    <mergeCell ref="A24:K24"/>
    <mergeCell ref="A23:K23"/>
    <mergeCell ref="A1:K1"/>
    <mergeCell ref="A2:K2"/>
    <mergeCell ref="A3:A4"/>
    <mergeCell ref="B3:C3"/>
    <mergeCell ref="K3:K4"/>
  </mergeCells>
  <printOptions horizontalCentered="1"/>
  <pageMargins left="0.51180993000874897" right="0.51180993000874897" top="0.55118110236220497" bottom="0.55118110236220497" header="0.31496062992126" footer="0.31496062992126"/>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36</vt:i4>
      </vt:variant>
      <vt:variant>
        <vt:lpstr>النطاقات المسماة</vt:lpstr>
      </vt:variant>
      <vt:variant>
        <vt:i4>36</vt:i4>
      </vt:variant>
    </vt:vector>
  </HeadingPairs>
  <TitlesOfParts>
    <vt:vector size="72"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laheeb</dc:creator>
  <cp:lastModifiedBy>hp</cp:lastModifiedBy>
  <cp:lastPrinted>2025-09-16T09:27:49Z</cp:lastPrinted>
  <dcterms:created xsi:type="dcterms:W3CDTF">2013-05-13T09:11:50Z</dcterms:created>
  <dcterms:modified xsi:type="dcterms:W3CDTF">2025-10-28T06:37:11Z</dcterms:modified>
</cp:coreProperties>
</file>